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adrid.sharepoint.com/sites/SubdireccinEconomaeIndustria/Documentos compartidos/General/MODERNIZACION 25/"/>
    </mc:Choice>
  </mc:AlternateContent>
  <xr:revisionPtr revIDLastSave="1101" documentId="13_ncr:1_{D27E292F-D99A-41AD-9D96-A2140527125C}" xr6:coauthVersionLast="47" xr6:coauthVersionMax="47" xr10:uidLastSave="{9C068170-A8E0-4C42-8438-D656DEEE43E7}"/>
  <bookViews>
    <workbookView xWindow="-28910" yWindow="-110" windowWidth="29020" windowHeight="15820" activeTab="2" xr2:uid="{DCD47C8F-C767-40E0-8B8C-64F8780C1319}"/>
  </bookViews>
  <sheets>
    <sheet name="NOMINAS" sheetId="8" r:id="rId1"/>
    <sheet name="FACTURAS" sheetId="11" r:id="rId2"/>
    <sheet name="RESUMEN SUBV" sheetId="3" r:id="rId3"/>
    <sheet name="Tablas Valores" sheetId="1" r:id="rId4"/>
  </sheets>
  <definedNames>
    <definedName name="_xlnm._FilterDatabase" localSheetId="0" hidden="1">NOMINAS!$A$5:$P$27</definedName>
    <definedName name="Accidentes_trabajo_y_EEPP">#REF!</definedName>
    <definedName name="_xlnm.Print_Area" localSheetId="0">NOMINAS!$A$1:$O$27</definedName>
    <definedName name="Desempleo">#REF!</definedName>
    <definedName name="FOGASA">#REF!</definedName>
    <definedName name="FP">#REF!</definedName>
    <definedName name="Horas_extra">#REF!</definedName>
    <definedName name="ME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3" i="1"/>
  <c r="G14" i="1" s="1"/>
  <c r="E12" i="1" l="1"/>
  <c r="G12" i="1" s="1"/>
  <c r="E9" i="1"/>
  <c r="G9" i="1" s="1"/>
  <c r="E10" i="1"/>
  <c r="G10" i="1" s="1"/>
  <c r="E8" i="1"/>
  <c r="G8" i="1" s="1"/>
  <c r="E7" i="1"/>
  <c r="G7" i="1" s="1"/>
  <c r="G6" i="1"/>
  <c r="K28" i="11"/>
  <c r="M6" i="11"/>
  <c r="N6" i="11" s="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6" i="11"/>
  <c r="H28" i="11"/>
  <c r="D7" i="3" s="1"/>
  <c r="M27" i="11"/>
  <c r="M26" i="11"/>
  <c r="M25" i="11"/>
  <c r="M24" i="11"/>
  <c r="M23" i="11"/>
  <c r="N23" i="11" s="1"/>
  <c r="O23" i="11" s="1"/>
  <c r="M22" i="11"/>
  <c r="N22" i="11" s="1"/>
  <c r="O22" i="11" s="1"/>
  <c r="M21" i="11"/>
  <c r="M20" i="11"/>
  <c r="N20" i="11" s="1"/>
  <c r="O20" i="11" s="1"/>
  <c r="M19" i="11"/>
  <c r="M18" i="11"/>
  <c r="N18" i="11" s="1"/>
  <c r="M17" i="11"/>
  <c r="N17" i="11" s="1"/>
  <c r="M16" i="11"/>
  <c r="M15" i="11"/>
  <c r="N15" i="11" s="1"/>
  <c r="O15" i="11" s="1"/>
  <c r="M14" i="11"/>
  <c r="N14" i="11" s="1"/>
  <c r="O14" i="11" s="1"/>
  <c r="M13" i="11"/>
  <c r="M12" i="11"/>
  <c r="N12" i="11" s="1"/>
  <c r="O12" i="11" s="1"/>
  <c r="M11" i="11"/>
  <c r="M10" i="11"/>
  <c r="N10" i="11" s="1"/>
  <c r="M9" i="11"/>
  <c r="M8" i="11"/>
  <c r="N8" i="11" s="1"/>
  <c r="O8" i="11" s="1"/>
  <c r="M7" i="11"/>
  <c r="N7" i="11" s="1"/>
  <c r="O7" i="11" s="1"/>
  <c r="I6" i="8"/>
  <c r="G11" i="1" l="1"/>
  <c r="G13" i="1" s="1"/>
  <c r="J28" i="11"/>
  <c r="M28" i="11"/>
  <c r="E7" i="3" s="1"/>
  <c r="O6" i="11"/>
  <c r="P6" i="11"/>
  <c r="P8" i="11"/>
  <c r="P7" i="11"/>
  <c r="O10" i="11"/>
  <c r="N16" i="11"/>
  <c r="O16" i="11" s="1"/>
  <c r="N24" i="11"/>
  <c r="O24" i="11" s="1"/>
  <c r="O17" i="11"/>
  <c r="N25" i="11"/>
  <c r="O25" i="11" s="1"/>
  <c r="N26" i="11"/>
  <c r="O26" i="11" s="1"/>
  <c r="N11" i="11"/>
  <c r="O18" i="11"/>
  <c r="N19" i="11"/>
  <c r="O19" i="11" s="1"/>
  <c r="N27" i="11"/>
  <c r="O27" i="11" s="1"/>
  <c r="N9" i="11"/>
  <c r="O9" i="11" s="1"/>
  <c r="N13" i="11"/>
  <c r="O13" i="11" s="1"/>
  <c r="N21" i="11"/>
  <c r="O11" i="11" l="1"/>
  <c r="N28" i="11"/>
  <c r="P9" i="11"/>
  <c r="P27" i="11"/>
  <c r="P19" i="11"/>
  <c r="P22" i="11"/>
  <c r="P24" i="11"/>
  <c r="P10" i="11"/>
  <c r="P20" i="11"/>
  <c r="O21" i="11"/>
  <c r="P14" i="11"/>
  <c r="P26" i="11"/>
  <c r="P21" i="11"/>
  <c r="P25" i="11"/>
  <c r="P12" i="11"/>
  <c r="P18" i="11"/>
  <c r="P15" i="11"/>
  <c r="P11" i="11"/>
  <c r="P16" i="11"/>
  <c r="P13" i="11"/>
  <c r="P23" i="11"/>
  <c r="P17" i="11"/>
  <c r="I13" i="8"/>
  <c r="L13" i="8" s="1"/>
  <c r="B17" i="3" l="1"/>
  <c r="J27" i="8" l="1"/>
  <c r="I7" i="8"/>
  <c r="L7" i="8" s="1"/>
  <c r="I8" i="8"/>
  <c r="L8" i="8" s="1"/>
  <c r="I9" i="8"/>
  <c r="L9" i="8" s="1"/>
  <c r="I10" i="8"/>
  <c r="L10" i="8" s="1"/>
  <c r="I11" i="8"/>
  <c r="L11" i="8" s="1"/>
  <c r="I12" i="8"/>
  <c r="I14" i="8"/>
  <c r="L14" i="8" s="1"/>
  <c r="L6" i="8"/>
  <c r="M6" i="8" s="1"/>
  <c r="G27" i="8"/>
  <c r="P6" i="8" l="1"/>
  <c r="L12" i="8"/>
  <c r="M10" i="8"/>
  <c r="O10" i="8" s="1"/>
  <c r="M9" i="8"/>
  <c r="O9" i="8" s="1"/>
  <c r="M8" i="8"/>
  <c r="O8" i="8" s="1"/>
  <c r="O6" i="8"/>
  <c r="N6" i="8"/>
  <c r="M7" i="8"/>
  <c r="O7" i="8" s="1"/>
  <c r="M11" i="8"/>
  <c r="O11" i="8" s="1"/>
  <c r="M14" i="8"/>
  <c r="O14" i="8" s="1"/>
  <c r="M13" i="8"/>
  <c r="O13" i="8" s="1"/>
  <c r="H27" i="8"/>
  <c r="N14" i="8" l="1"/>
  <c r="N8" i="8"/>
  <c r="N13" i="8"/>
  <c r="P8" i="8"/>
  <c r="M12" i="8"/>
  <c r="O12" i="8" s="1"/>
  <c r="P7" i="8"/>
  <c r="N10" i="8"/>
  <c r="N7" i="8"/>
  <c r="N11" i="8"/>
  <c r="N9" i="8"/>
  <c r="I27" i="8"/>
  <c r="D8" i="3" s="1"/>
  <c r="D9" i="3" s="1"/>
  <c r="N12" i="8" l="1"/>
  <c r="L27" i="8"/>
  <c r="E8" i="3" s="1"/>
  <c r="P14" i="8"/>
  <c r="P9" i="8"/>
  <c r="P12" i="8"/>
  <c r="P13" i="8"/>
  <c r="P11" i="8"/>
  <c r="P10" i="8"/>
  <c r="F8" i="3" l="1"/>
  <c r="M27" i="8"/>
  <c r="G8" i="3" l="1"/>
  <c r="E9" i="3" l="1"/>
  <c r="F7" i="3" l="1"/>
  <c r="G7" i="3" l="1"/>
  <c r="F9" i="3"/>
  <c r="G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IAM</author>
  </authors>
  <commentList>
    <comment ref="H5" authorId="0" shapeId="0" xr:uid="{E9AF5A59-35BF-4FDE-8466-3E4C8AFDB760}">
      <text>
        <r>
          <rPr>
            <b/>
            <sz val="10"/>
            <color indexed="81"/>
            <rFont val="Tahoma"/>
            <family val="2"/>
          </rPr>
          <t>Suma</t>
        </r>
        <r>
          <rPr>
            <sz val="9"/>
            <color indexed="81"/>
            <rFont val="Tahoma"/>
            <family val="2"/>
          </rPr>
          <t xml:space="preserve"> del importe de </t>
        </r>
        <r>
          <rPr>
            <b/>
            <sz val="10"/>
            <color indexed="81"/>
            <rFont val="Tahoma"/>
            <family val="2"/>
          </rPr>
          <t>todos los conceptos</t>
        </r>
        <r>
          <rPr>
            <sz val="9"/>
            <color indexed="81"/>
            <rFont val="Tahoma"/>
            <family val="2"/>
          </rPr>
          <t xml:space="preserve"> de aportación empresarial a la Seguridad Social, señalados en la nómina como </t>
        </r>
        <r>
          <rPr>
            <b/>
            <sz val="9"/>
            <color indexed="81"/>
            <rFont val="Tahoma"/>
            <family val="2"/>
          </rPr>
          <t>APORTACIÓN EMPRESA</t>
        </r>
        <r>
          <rPr>
            <sz val="9"/>
            <color indexed="81"/>
            <rFont val="Tahoma"/>
            <family val="2"/>
          </rPr>
          <t xml:space="preserve">. (Contingencias Comunes, Accidentes de Trabajo y Enfermedades Profesionales, Desempleo, Fondo de Garantía Salarial (FOGASA), MEI, Formación Profesional y cotización horas extra, en su caso.)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IAM</author>
  </authors>
  <commentList>
    <comment ref="H5" authorId="0" shapeId="0" xr:uid="{0E978F48-CE4F-41A9-A4DF-C198EDF28DCC}">
      <text>
        <r>
          <rPr>
            <sz val="9"/>
            <color indexed="81"/>
            <rFont val="Tahoma"/>
            <family val="2"/>
          </rPr>
          <t xml:space="preserve">No se admiten facturas por importe menor a 500 €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IAM</author>
  </authors>
  <commentList>
    <comment ref="F8" authorId="0" shapeId="0" xr:uid="{823E67EF-DA36-41AA-ABBD-CF06986B9881}">
      <text>
        <r>
          <rPr>
            <sz val="9"/>
            <color indexed="81"/>
            <rFont val="Tahoma"/>
            <family val="2"/>
          </rPr>
          <t xml:space="preserve">COMPROBAR EN LA NÓMINA EL TIPO
</t>
        </r>
      </text>
    </comment>
  </commentList>
</comments>
</file>

<file path=xl/sharedStrings.xml><?xml version="1.0" encoding="utf-8"?>
<sst xmlns="http://schemas.openxmlformats.org/spreadsheetml/2006/main" count="166" uniqueCount="118">
  <si>
    <t>NÓMINAS SELECCIONADAS PARA  LA SUBVENCIÓN</t>
  </si>
  <si>
    <t>PYM_2023_XX</t>
  </si>
  <si>
    <t>NOMBRE EMPRESA</t>
  </si>
  <si>
    <t>Leyenda:</t>
  </si>
  <si>
    <t>cumplimentar</t>
  </si>
  <si>
    <t>No tocar</t>
  </si>
  <si>
    <t>Ordenadas por fechas de pago, mes a mes (no ordenar por empleado y luego fecha)</t>
  </si>
  <si>
    <t>NO TOCAR</t>
  </si>
  <si>
    <t>NO TOCAR - Datos y fórmulas a rellenar por el órgano</t>
  </si>
  <si>
    <r>
      <t xml:space="preserve"> -------------------------------------------------------------------------------------- </t>
    </r>
    <r>
      <rPr>
        <b/>
        <sz val="10"/>
        <color theme="1"/>
        <rFont val="Arial Narrow"/>
        <family val="2"/>
      </rPr>
      <t>Columnas y celdas con datos a cumplimentar por la empresa solicitante</t>
    </r>
    <r>
      <rPr>
        <sz val="10"/>
        <color theme="1"/>
        <rFont val="Arial Narrow"/>
        <family val="2"/>
      </rPr>
      <t xml:space="preserve"> ----------------------------------------------------</t>
    </r>
  </si>
  <si>
    <t>(Fórmulas)</t>
  </si>
  <si>
    <t>----------------------------------------</t>
  </si>
  <si>
    <t>que concede la subvención</t>
  </si>
  <si>
    <t>Nº</t>
  </si>
  <si>
    <t>NOMBRE TRABAJADOR</t>
  </si>
  <si>
    <t>NIF TRABAJADOR</t>
  </si>
  <si>
    <t>NÚMERO SS TRABAJAD.</t>
  </si>
  <si>
    <t>CUENTA COT. SS EMPRESA</t>
  </si>
  <si>
    <t>FECHA DE PAGO</t>
  </si>
  <si>
    <t>TOTAL GASTOS DE PERSONAL</t>
  </si>
  <si>
    <t>Para cotejo:  liquido abonado</t>
  </si>
  <si>
    <t>% DEDICAC. AL PROYECTO</t>
  </si>
  <si>
    <t>GASTO SUBVEN-CIONABLE</t>
  </si>
  <si>
    <t>Importe subvencio-nado</t>
  </si>
  <si>
    <t>% s/ gasto subvble</t>
  </si>
  <si>
    <t>Subvención acumulada</t>
  </si>
  <si>
    <t>Trabajador XXXXX</t>
  </si>
  <si>
    <t>11111111-A</t>
  </si>
  <si>
    <t>XX/XXXXXXXX-XX</t>
  </si>
  <si>
    <t>0123 01234567890</t>
  </si>
  <si>
    <t>Trabajador YYYYY</t>
  </si>
  <si>
    <t>22222222-B</t>
  </si>
  <si>
    <t>YY/YYYYYYYY-YY</t>
  </si>
  <si>
    <t>Trabajador ZZZZ</t>
  </si>
  <si>
    <t>33333333-C</t>
  </si>
  <si>
    <t>ZZ/ZZZZZZZZ-ZZ</t>
  </si>
  <si>
    <t>Totales</t>
  </si>
  <si>
    <t>FACTURAS SELECCIONADAS PARA LA SUBVENCIÓN</t>
  </si>
  <si>
    <t>Ordenadas por fechas de factura</t>
  </si>
  <si>
    <r>
      <t xml:space="preserve"> ------------------------------------------------------------ </t>
    </r>
    <r>
      <rPr>
        <b/>
        <sz val="10"/>
        <color theme="1"/>
        <rFont val="Arial Narrow"/>
        <family val="2"/>
      </rPr>
      <t>Columnas y celdas con datos a cumplimentar por la empresa solicitante</t>
    </r>
    <r>
      <rPr>
        <sz val="10"/>
        <color theme="1"/>
        <rFont val="Arial Narrow"/>
        <family val="2"/>
      </rPr>
      <t xml:space="preserve"> ----------------------------------------------------</t>
    </r>
  </si>
  <si>
    <t>Proveedor</t>
  </si>
  <si>
    <t>Concepto</t>
  </si>
  <si>
    <t>Nº Factura</t>
  </si>
  <si>
    <t>Fecha factura</t>
  </si>
  <si>
    <t>Importe (€) sin IVA</t>
  </si>
  <si>
    <t>%IVA aplicable</t>
  </si>
  <si>
    <t>Total factura con IVA</t>
  </si>
  <si>
    <t>Importe líquido abonado (€)</t>
  </si>
  <si>
    <t>Fecha de pago</t>
  </si>
  <si>
    <t>Empresa A</t>
  </si>
  <si>
    <t>SaaS empresa A oct 2022</t>
  </si>
  <si>
    <t>Software as a service necesario para…</t>
  </si>
  <si>
    <t>AAAA10</t>
  </si>
  <si>
    <t>SaaS empresa A nov 2023</t>
  </si>
  <si>
    <t>AAAA11</t>
  </si>
  <si>
    <t>Empresa B</t>
  </si>
  <si>
    <t>Producto ZZZZ</t>
  </si>
  <si>
    <t>PLN necesario para…</t>
  </si>
  <si>
    <t>BBBB1</t>
  </si>
  <si>
    <t>Empresa C</t>
  </si>
  <si>
    <t xml:space="preserve"> Work on API connections for…</t>
  </si>
  <si>
    <t>Logic App connector using ARM REST for…</t>
  </si>
  <si>
    <t>CCCC1</t>
  </si>
  <si>
    <t>Autónomo D./ Dña. WWWWW</t>
  </si>
  <si>
    <t>Servicios de Prog de software - Python</t>
  </si>
  <si>
    <t>Desarrollos en la fase 2 del proyecto según…</t>
  </si>
  <si>
    <t>WWWW1</t>
  </si>
  <si>
    <t>RESUMEN DE GASTO E IMPORTES  SUBVENCIONADOS</t>
  </si>
  <si>
    <t>a</t>
  </si>
  <si>
    <t>c</t>
  </si>
  <si>
    <t>d</t>
  </si>
  <si>
    <t>d / c</t>
  </si>
  <si>
    <t>Gasto total (*)</t>
  </si>
  <si>
    <t>Gasto Imputable (**)</t>
  </si>
  <si>
    <t>Subvención</t>
  </si>
  <si>
    <t>%  Subvenc. / Imputable</t>
  </si>
  <si>
    <t>1. FACTURAS</t>
  </si>
  <si>
    <t>NO TOCAR - Datos a rellenar o corregir por el</t>
  </si>
  <si>
    <t>2. GASTOS DE PERSONAL</t>
  </si>
  <si>
    <t>órgano concedente</t>
  </si>
  <si>
    <t>TOTAL</t>
  </si>
  <si>
    <t>Cumple inversión mínima….........</t>
  </si>
  <si>
    <t>SI</t>
  </si>
  <si>
    <t>(Indicar SI / NO)</t>
  </si>
  <si>
    <t>(*) En Facturas, el importe de las mismas sin IVA; en gastos de personal, total</t>
  </si>
  <si>
    <t xml:space="preserve">     incluyendo Salario, SS, etc. En ambos casos, gastos antes de aplicar </t>
  </si>
  <si>
    <t xml:space="preserve">     los porcentajes de imputación</t>
  </si>
  <si>
    <t>(**) Es la parte del gasto (factura sin IVA o nómina) potencialmente sub-</t>
  </si>
  <si>
    <t xml:space="preserve">        vencionable o imputable</t>
  </si>
  <si>
    <t>Por simplificación se pueden recoger en este Excel resumen, como Gasto, solo parte de las facturas y/o nóminas presentadas, a efectos de seleccionar aquellas que finalmente sean objeto de subvención y del correspondiente estampillado.</t>
  </si>
  <si>
    <t>TOTAL DEVENGADO</t>
  </si>
  <si>
    <t>% s/ nómina total</t>
  </si>
  <si>
    <t>EMPRESA</t>
  </si>
  <si>
    <t>MICRO</t>
  </si>
  <si>
    <t>NO</t>
  </si>
  <si>
    <t>APORTACIÓN EMPRESA A SS</t>
  </si>
  <si>
    <t>PYM-2024-___</t>
  </si>
  <si>
    <t>NOMBRE EMPRESA:</t>
  </si>
  <si>
    <t>PYM-2025-___</t>
  </si>
  <si>
    <t>__________</t>
  </si>
  <si>
    <t>Aclaración concepto  si es necesario</t>
  </si>
  <si>
    <t xml:space="preserve"> por la empresa solicitante</t>
  </si>
  <si>
    <t xml:space="preserve"> a cumplimentar</t>
  </si>
  <si>
    <t>rellenar por la Administración</t>
  </si>
  <si>
    <t xml:space="preserve">NO TOCAR - Datos y fórmulas a </t>
  </si>
  <si>
    <t>Celdas a cumplimentar por solicitante</t>
  </si>
  <si>
    <t>Contingencias comunes</t>
  </si>
  <si>
    <t>Accidentes de trabajo y EEPP</t>
  </si>
  <si>
    <t>Desempleo</t>
  </si>
  <si>
    <t>FOGASA</t>
  </si>
  <si>
    <t>MEI</t>
  </si>
  <si>
    <t>Horas Extra</t>
  </si>
  <si>
    <t>IMPORTE</t>
  </si>
  <si>
    <t>BASE</t>
  </si>
  <si>
    <t>TIPO</t>
  </si>
  <si>
    <t>FP</t>
  </si>
  <si>
    <t>Control</t>
  </si>
  <si>
    <t>Columna1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</si>
</sst>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00"/>
  </numFmts>
  <fonts count="2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i/>
      <sz val="10"/>
      <color theme="1"/>
      <name val="Arial Narrow"/>
      <family val="2"/>
    </font>
    <font>
      <sz val="10"/>
      <color rgb="FFFF0000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sz val="10"/>
      <color rgb="FFFF0000"/>
      <name val="Arial Unicode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 Narrow"/>
      <family val="2"/>
    </font>
    <font>
      <b/>
      <sz val="10"/>
      <color rgb="FF7030A0"/>
      <name val="Arial Narrow"/>
      <family val="2"/>
    </font>
    <font>
      <i/>
      <sz val="10"/>
      <color rgb="FFFF0000"/>
      <name val="Arial Narrow"/>
      <family val="2"/>
    </font>
    <font>
      <i/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0" fontId="5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5" fillId="0" borderId="5" xfId="0" applyFont="1" applyBorder="1"/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right" wrapText="1"/>
    </xf>
    <xf numFmtId="0" fontId="8" fillId="0" borderId="8" xfId="0" applyFont="1" applyBorder="1" applyAlignment="1">
      <alignment horizontal="right" wrapText="1"/>
    </xf>
    <xf numFmtId="0" fontId="2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 wrapText="1"/>
    </xf>
    <xf numFmtId="0" fontId="4" fillId="0" borderId="5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2" borderId="0" xfId="0" applyFont="1" applyFill="1"/>
    <xf numFmtId="0" fontId="4" fillId="0" borderId="18" xfId="0" applyFont="1" applyBorder="1"/>
    <xf numFmtId="4" fontId="2" fillId="3" borderId="0" xfId="0" applyNumberFormat="1" applyFont="1" applyFill="1"/>
    <xf numFmtId="0" fontId="2" fillId="0" borderId="0" xfId="0" applyFont="1" applyAlignment="1">
      <alignment horizontal="right"/>
    </xf>
    <xf numFmtId="4" fontId="10" fillId="3" borderId="0" xfId="0" applyNumberFormat="1" applyFont="1" applyFill="1"/>
    <xf numFmtId="0" fontId="2" fillId="3" borderId="14" xfId="0" applyFont="1" applyFill="1" applyBorder="1" applyAlignment="1">
      <alignment horizontal="center" wrapText="1"/>
    </xf>
    <xf numFmtId="9" fontId="3" fillId="2" borderId="21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/>
    </xf>
    <xf numFmtId="0" fontId="4" fillId="4" borderId="0" xfId="0" applyFont="1" applyFill="1"/>
    <xf numFmtId="0" fontId="4" fillId="4" borderId="23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4" fillId="5" borderId="0" xfId="0" quotePrefix="1" applyFont="1" applyFill="1"/>
    <xf numFmtId="0" fontId="10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9" fillId="5" borderId="0" xfId="0" applyFont="1" applyFill="1" applyAlignment="1">
      <alignment horizontal="left" vertical="top"/>
    </xf>
    <xf numFmtId="0" fontId="4" fillId="2" borderId="5" xfId="0" applyFont="1" applyFill="1" applyBorder="1"/>
    <xf numFmtId="4" fontId="8" fillId="2" borderId="0" xfId="0" applyNumberFormat="1" applyFont="1" applyFill="1"/>
    <xf numFmtId="4" fontId="4" fillId="2" borderId="0" xfId="0" applyNumberFormat="1" applyFont="1" applyFill="1"/>
    <xf numFmtId="4" fontId="2" fillId="2" borderId="0" xfId="0" applyNumberFormat="1" applyFont="1" applyFill="1"/>
    <xf numFmtId="164" fontId="4" fillId="2" borderId="6" xfId="0" applyNumberFormat="1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4" fontId="4" fillId="2" borderId="8" xfId="0" applyNumberFormat="1" applyFont="1" applyFill="1" applyBorder="1"/>
    <xf numFmtId="164" fontId="4" fillId="2" borderId="9" xfId="0" applyNumberFormat="1" applyFont="1" applyFill="1" applyBorder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5" borderId="24" xfId="0" applyFont="1" applyFill="1" applyBorder="1" applyAlignment="1">
      <alignment horizontal="center" wrapText="1"/>
    </xf>
    <xf numFmtId="10" fontId="4" fillId="2" borderId="26" xfId="0" applyNumberFormat="1" applyFont="1" applyFill="1" applyBorder="1" applyAlignment="1">
      <alignment horizontal="center" vertical="center"/>
    </xf>
    <xf numFmtId="10" fontId="4" fillId="2" borderId="27" xfId="0" applyNumberFormat="1" applyFont="1" applyFill="1" applyBorder="1" applyAlignment="1">
      <alignment horizontal="center" vertical="center"/>
    </xf>
    <xf numFmtId="9" fontId="3" fillId="2" borderId="16" xfId="0" applyNumberFormat="1" applyFont="1" applyFill="1" applyBorder="1" applyAlignment="1">
      <alignment horizontal="center" vertical="center" wrapText="1"/>
    </xf>
    <xf numFmtId="10" fontId="3" fillId="2" borderId="30" xfId="0" applyNumberFormat="1" applyFont="1" applyFill="1" applyBorder="1" applyAlignment="1">
      <alignment horizontal="center" vertical="center"/>
    </xf>
    <xf numFmtId="10" fontId="3" fillId="2" borderId="31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/>
    </xf>
    <xf numFmtId="0" fontId="2" fillId="0" borderId="20" xfId="0" applyFont="1" applyBorder="1"/>
    <xf numFmtId="0" fontId="4" fillId="3" borderId="14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2" fillId="0" borderId="17" xfId="0" applyFont="1" applyBorder="1"/>
    <xf numFmtId="0" fontId="4" fillId="6" borderId="14" xfId="0" applyFont="1" applyFill="1" applyBorder="1" applyAlignment="1">
      <alignment horizontal="right"/>
    </xf>
    <xf numFmtId="0" fontId="14" fillId="0" borderId="0" xfId="0" applyFont="1"/>
    <xf numFmtId="0" fontId="4" fillId="0" borderId="16" xfId="0" applyFont="1" applyBorder="1"/>
    <xf numFmtId="0" fontId="4" fillId="0" borderId="19" xfId="0" applyFont="1" applyBorder="1"/>
    <xf numFmtId="0" fontId="6" fillId="2" borderId="0" xfId="0" applyFont="1" applyFill="1"/>
    <xf numFmtId="0" fontId="2" fillId="2" borderId="0" xfId="0" applyNumberFormat="1" applyFont="1" applyFill="1"/>
    <xf numFmtId="9" fontId="4" fillId="5" borderId="1" xfId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9" fontId="4" fillId="5" borderId="13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4" borderId="33" xfId="0" applyFont="1" applyFill="1" applyBorder="1" applyAlignment="1">
      <alignment horizontal="center"/>
    </xf>
    <xf numFmtId="10" fontId="4" fillId="2" borderId="34" xfId="0" applyNumberFormat="1" applyFont="1" applyFill="1" applyBorder="1" applyAlignment="1">
      <alignment horizontal="center" vertical="center"/>
    </xf>
    <xf numFmtId="10" fontId="3" fillId="2" borderId="35" xfId="0" applyNumberFormat="1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15" fillId="0" borderId="0" xfId="0" applyFont="1" applyFill="1" applyAlignment="1">
      <alignment horizontal="left" vertical="center"/>
    </xf>
    <xf numFmtId="0" fontId="11" fillId="0" borderId="0" xfId="0" applyFont="1" applyFill="1"/>
    <xf numFmtId="0" fontId="9" fillId="0" borderId="0" xfId="0" applyFont="1" applyBorder="1" applyAlignment="1">
      <alignment horizontal="left" vertical="top"/>
    </xf>
    <xf numFmtId="0" fontId="4" fillId="0" borderId="0" xfId="0" applyFont="1" applyBorder="1"/>
    <xf numFmtId="0" fontId="2" fillId="0" borderId="0" xfId="0" applyFont="1" applyBorder="1"/>
    <xf numFmtId="0" fontId="4" fillId="6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left" vertical="top"/>
    </xf>
    <xf numFmtId="0" fontId="3" fillId="8" borderId="0" xfId="0" applyFont="1" applyFill="1"/>
    <xf numFmtId="0" fontId="19" fillId="8" borderId="0" xfId="0" applyFont="1" applyFill="1"/>
    <xf numFmtId="0" fontId="9" fillId="7" borderId="18" xfId="0" applyFont="1" applyFill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9" fillId="7" borderId="17" xfId="0" applyFont="1" applyFill="1" applyBorder="1" applyAlignment="1">
      <alignment horizontal="left" vertical="top"/>
    </xf>
    <xf numFmtId="0" fontId="9" fillId="7" borderId="16" xfId="0" applyFont="1" applyFill="1" applyBorder="1" applyAlignment="1">
      <alignment horizontal="left" vertical="top"/>
    </xf>
    <xf numFmtId="0" fontId="2" fillId="9" borderId="0" xfId="0" applyFont="1" applyFill="1"/>
    <xf numFmtId="0" fontId="4" fillId="9" borderId="0" xfId="0" applyFont="1" applyFill="1"/>
    <xf numFmtId="0" fontId="6" fillId="7" borderId="0" xfId="0" applyFont="1" applyFill="1"/>
    <xf numFmtId="0" fontId="2" fillId="5" borderId="0" xfId="0" applyFont="1" applyFill="1"/>
    <xf numFmtId="4" fontId="2" fillId="5" borderId="1" xfId="0" applyNumberFormat="1" applyFont="1" applyFill="1" applyBorder="1" applyAlignment="1">
      <alignment horizontal="center"/>
    </xf>
    <xf numFmtId="4" fontId="2" fillId="5" borderId="13" xfId="0" applyNumberFormat="1" applyFont="1" applyFill="1" applyBorder="1" applyAlignment="1">
      <alignment horizontal="center"/>
    </xf>
    <xf numFmtId="4" fontId="2" fillId="5" borderId="36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10" fontId="4" fillId="2" borderId="1" xfId="0" applyNumberFormat="1" applyFont="1" applyFill="1" applyBorder="1" applyAlignment="1" applyProtection="1">
      <alignment horizontal="center" vertical="center"/>
    </xf>
    <xf numFmtId="0" fontId="12" fillId="3" borderId="15" xfId="0" applyFont="1" applyFill="1" applyBorder="1" applyAlignment="1">
      <alignment horizontal="center" vertical="center" wrapText="1"/>
    </xf>
    <xf numFmtId="9" fontId="13" fillId="2" borderId="15" xfId="0" applyNumberFormat="1" applyFont="1" applyFill="1" applyBorder="1" applyAlignment="1" applyProtection="1">
      <alignment horizontal="center" vertical="center" wrapText="1"/>
    </xf>
    <xf numFmtId="14" fontId="4" fillId="5" borderId="13" xfId="0" applyNumberFormat="1" applyFont="1" applyFill="1" applyBorder="1" applyAlignment="1">
      <alignment horizontal="center"/>
    </xf>
    <xf numFmtId="4" fontId="2" fillId="3" borderId="13" xfId="0" applyNumberFormat="1" applyFont="1" applyFill="1" applyBorder="1" applyAlignment="1">
      <alignment horizontal="center"/>
    </xf>
    <xf numFmtId="10" fontId="4" fillId="2" borderId="13" xfId="0" applyNumberFormat="1" applyFont="1" applyFill="1" applyBorder="1" applyAlignment="1" applyProtection="1">
      <alignment horizontal="center" vertical="center"/>
    </xf>
    <xf numFmtId="0" fontId="12" fillId="9" borderId="23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4" fontId="2" fillId="3" borderId="27" xfId="0" applyNumberFormat="1" applyFont="1" applyFill="1" applyBorder="1" applyAlignment="1">
      <alignment horizontal="center"/>
    </xf>
    <xf numFmtId="4" fontId="2" fillId="3" borderId="28" xfId="0" applyNumberFormat="1" applyFont="1" applyFill="1" applyBorder="1" applyAlignment="1">
      <alignment horizontal="center"/>
    </xf>
    <xf numFmtId="4" fontId="2" fillId="5" borderId="10" xfId="0" applyNumberFormat="1" applyFont="1" applyFill="1" applyBorder="1" applyAlignment="1">
      <alignment horizontal="center"/>
    </xf>
    <xf numFmtId="165" fontId="3" fillId="2" borderId="0" xfId="0" applyNumberFormat="1" applyFont="1" applyFill="1" applyBorder="1"/>
    <xf numFmtId="0" fontId="6" fillId="2" borderId="37" xfId="0" applyFont="1" applyFill="1" applyBorder="1"/>
    <xf numFmtId="0" fontId="4" fillId="2" borderId="38" xfId="0" applyFont="1" applyFill="1" applyBorder="1"/>
    <xf numFmtId="0" fontId="4" fillId="2" borderId="39" xfId="0" applyFont="1" applyFill="1" applyBorder="1"/>
    <xf numFmtId="165" fontId="6" fillId="2" borderId="40" xfId="0" applyNumberFormat="1" applyFont="1" applyFill="1" applyBorder="1"/>
    <xf numFmtId="165" fontId="3" fillId="2" borderId="41" xfId="0" applyNumberFormat="1" applyFont="1" applyFill="1" applyBorder="1"/>
    <xf numFmtId="9" fontId="13" fillId="2" borderId="42" xfId="0" applyNumberFormat="1" applyFont="1" applyFill="1" applyBorder="1" applyAlignment="1" applyProtection="1">
      <alignment horizontal="center" vertical="center" wrapText="1"/>
    </xf>
    <xf numFmtId="0" fontId="13" fillId="2" borderId="43" xfId="0" applyFont="1" applyFill="1" applyBorder="1" applyAlignment="1" applyProtection="1">
      <alignment horizontal="center" vertical="center" wrapText="1"/>
    </xf>
    <xf numFmtId="4" fontId="4" fillId="2" borderId="44" xfId="0" applyNumberFormat="1" applyFont="1" applyFill="1" applyBorder="1" applyAlignment="1" applyProtection="1">
      <alignment horizontal="center" vertical="center"/>
    </xf>
    <xf numFmtId="4" fontId="4" fillId="2" borderId="45" xfId="0" applyNumberFormat="1" applyFont="1" applyFill="1" applyBorder="1" applyAlignment="1" applyProtection="1">
      <alignment horizontal="center" vertical="center"/>
    </xf>
    <xf numFmtId="4" fontId="4" fillId="2" borderId="46" xfId="0" applyNumberFormat="1" applyFont="1" applyFill="1" applyBorder="1" applyAlignment="1" applyProtection="1">
      <alignment horizontal="center" vertical="center"/>
    </xf>
    <xf numFmtId="4" fontId="4" fillId="2" borderId="47" xfId="0" applyNumberFormat="1" applyFont="1" applyFill="1" applyBorder="1" applyAlignment="1" applyProtection="1">
      <alignment horizontal="center" vertical="center"/>
    </xf>
    <xf numFmtId="4" fontId="2" fillId="5" borderId="48" xfId="0" applyNumberFormat="1" applyFont="1" applyFill="1" applyBorder="1" applyAlignment="1">
      <alignment horizontal="center"/>
    </xf>
    <xf numFmtId="4" fontId="2" fillId="5" borderId="49" xfId="0" applyNumberFormat="1" applyFont="1" applyFill="1" applyBorder="1" applyAlignment="1">
      <alignment horizontal="center"/>
    </xf>
    <xf numFmtId="4" fontId="2" fillId="5" borderId="50" xfId="0" applyNumberFormat="1" applyFont="1" applyFill="1" applyBorder="1" applyAlignment="1">
      <alignment horizontal="center"/>
    </xf>
    <xf numFmtId="0" fontId="20" fillId="3" borderId="0" xfId="0" applyFont="1" applyFill="1"/>
    <xf numFmtId="0" fontId="4" fillId="5" borderId="21" xfId="0" applyFont="1" applyFill="1" applyBorder="1" applyAlignment="1">
      <alignment horizontal="left" vertical="top"/>
    </xf>
    <xf numFmtId="0" fontId="2" fillId="3" borderId="21" xfId="0" applyFont="1" applyFill="1" applyBorder="1" applyAlignment="1">
      <alignment horizontal="center" wrapText="1"/>
    </xf>
    <xf numFmtId="0" fontId="4" fillId="0" borderId="29" xfId="0" applyFont="1" applyBorder="1"/>
    <xf numFmtId="9" fontId="3" fillId="2" borderId="51" xfId="0" applyNumberFormat="1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4" fontId="4" fillId="2" borderId="42" xfId="0" applyNumberFormat="1" applyFont="1" applyFill="1" applyBorder="1" applyAlignment="1">
      <alignment horizontal="center" vertical="center"/>
    </xf>
    <xf numFmtId="4" fontId="4" fillId="2" borderId="53" xfId="0" applyNumberFormat="1" applyFont="1" applyFill="1" applyBorder="1" applyAlignment="1">
      <alignment horizontal="center" vertical="center"/>
    </xf>
    <xf numFmtId="4" fontId="4" fillId="2" borderId="44" xfId="0" applyNumberFormat="1" applyFont="1" applyFill="1" applyBorder="1" applyAlignment="1">
      <alignment horizontal="center" vertical="center"/>
    </xf>
    <xf numFmtId="4" fontId="4" fillId="2" borderId="54" xfId="0" applyNumberFormat="1" applyFont="1" applyFill="1" applyBorder="1" applyAlignment="1">
      <alignment horizontal="center" vertical="center"/>
    </xf>
    <xf numFmtId="4" fontId="4" fillId="2" borderId="55" xfId="0" applyNumberFormat="1" applyFont="1" applyFill="1" applyBorder="1" applyAlignment="1">
      <alignment horizontal="center" vertical="center"/>
    </xf>
    <xf numFmtId="4" fontId="4" fillId="2" borderId="56" xfId="0" applyNumberFormat="1" applyFont="1" applyFill="1" applyBorder="1" applyAlignment="1">
      <alignment horizontal="center" vertical="center"/>
    </xf>
    <xf numFmtId="10" fontId="3" fillId="2" borderId="58" xfId="0" applyNumberFormat="1" applyFont="1" applyFill="1" applyBorder="1" applyAlignment="1">
      <alignment horizontal="center" vertical="center"/>
    </xf>
    <xf numFmtId="0" fontId="11" fillId="2" borderId="38" xfId="0" applyFont="1" applyFill="1" applyBorder="1"/>
    <xf numFmtId="0" fontId="11" fillId="2" borderId="39" xfId="0" applyFont="1" applyFill="1" applyBorder="1"/>
    <xf numFmtId="165" fontId="6" fillId="2" borderId="0" xfId="0" applyNumberFormat="1" applyFont="1" applyFill="1" applyBorder="1"/>
    <xf numFmtId="165" fontId="6" fillId="2" borderId="41" xfId="0" applyNumberFormat="1" applyFont="1" applyFill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15" xfId="0" applyFont="1" applyBorder="1"/>
    <xf numFmtId="2" fontId="4" fillId="0" borderId="60" xfId="0" applyNumberFormat="1" applyFont="1" applyBorder="1"/>
    <xf numFmtId="0" fontId="4" fillId="0" borderId="13" xfId="0" applyFont="1" applyBorder="1"/>
    <xf numFmtId="0" fontId="11" fillId="5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/>
    </xf>
    <xf numFmtId="14" fontId="11" fillId="5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/>
    </xf>
    <xf numFmtId="9" fontId="11" fillId="5" borderId="1" xfId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10" fontId="11" fillId="5" borderId="1" xfId="0" applyNumberFormat="1" applyFont="1" applyFill="1" applyBorder="1" applyAlignment="1">
      <alignment horizontal="center"/>
    </xf>
    <xf numFmtId="4" fontId="6" fillId="3" borderId="27" xfId="0" applyNumberFormat="1" applyFont="1" applyFill="1" applyBorder="1" applyAlignment="1">
      <alignment horizontal="center"/>
    </xf>
    <xf numFmtId="0" fontId="11" fillId="5" borderId="15" xfId="0" applyFont="1" applyFill="1" applyBorder="1"/>
    <xf numFmtId="14" fontId="11" fillId="5" borderId="15" xfId="0" applyNumberFormat="1" applyFont="1" applyFill="1" applyBorder="1"/>
    <xf numFmtId="4" fontId="11" fillId="5" borderId="15" xfId="0" applyNumberFormat="1" applyFont="1" applyFill="1" applyBorder="1"/>
    <xf numFmtId="4" fontId="11" fillId="3" borderId="15" xfId="0" applyNumberFormat="1" applyFont="1" applyFill="1" applyBorder="1"/>
    <xf numFmtId="4" fontId="21" fillId="5" borderId="15" xfId="0" applyNumberFormat="1" applyFont="1" applyFill="1" applyBorder="1"/>
    <xf numFmtId="10" fontId="11" fillId="5" borderId="15" xfId="0" applyNumberFormat="1" applyFont="1" applyFill="1" applyBorder="1"/>
    <xf numFmtId="4" fontId="11" fillId="3" borderId="26" xfId="0" applyNumberFormat="1" applyFont="1" applyFill="1" applyBorder="1"/>
    <xf numFmtId="0" fontId="11" fillId="5" borderId="1" xfId="0" applyFont="1" applyFill="1" applyBorder="1"/>
    <xf numFmtId="4" fontId="11" fillId="5" borderId="1" xfId="0" applyNumberFormat="1" applyFont="1" applyFill="1" applyBorder="1"/>
    <xf numFmtId="4" fontId="11" fillId="3" borderId="1" xfId="0" applyNumberFormat="1" applyFont="1" applyFill="1" applyBorder="1"/>
    <xf numFmtId="4" fontId="21" fillId="5" borderId="1" xfId="0" applyNumberFormat="1" applyFont="1" applyFill="1" applyBorder="1"/>
    <xf numFmtId="10" fontId="11" fillId="5" borderId="1" xfId="0" applyNumberFormat="1" applyFont="1" applyFill="1" applyBorder="1"/>
    <xf numFmtId="4" fontId="11" fillId="3" borderId="27" xfId="0" applyNumberFormat="1" applyFont="1" applyFill="1" applyBorder="1"/>
    <xf numFmtId="0" fontId="11" fillId="5" borderId="13" xfId="0" applyFont="1" applyFill="1" applyBorder="1"/>
    <xf numFmtId="4" fontId="11" fillId="5" borderId="13" xfId="0" applyNumberFormat="1" applyFont="1" applyFill="1" applyBorder="1"/>
    <xf numFmtId="4" fontId="11" fillId="3" borderId="13" xfId="0" applyNumberFormat="1" applyFont="1" applyFill="1" applyBorder="1"/>
    <xf numFmtId="4" fontId="21" fillId="5" borderId="13" xfId="0" applyNumberFormat="1" applyFont="1" applyFill="1" applyBorder="1"/>
    <xf numFmtId="10" fontId="11" fillId="5" borderId="13" xfId="0" applyNumberFormat="1" applyFont="1" applyFill="1" applyBorder="1"/>
    <xf numFmtId="4" fontId="11" fillId="3" borderId="28" xfId="0" applyNumberFormat="1" applyFont="1" applyFill="1" applyBorder="1"/>
    <xf numFmtId="0" fontId="11" fillId="5" borderId="32" xfId="0" applyFont="1" applyFill="1" applyBorder="1"/>
    <xf numFmtId="4" fontId="11" fillId="5" borderId="32" xfId="0" applyNumberFormat="1" applyFont="1" applyFill="1" applyBorder="1"/>
    <xf numFmtId="4" fontId="11" fillId="3" borderId="32" xfId="0" applyNumberFormat="1" applyFont="1" applyFill="1" applyBorder="1"/>
    <xf numFmtId="4" fontId="21" fillId="5" borderId="32" xfId="0" applyNumberFormat="1" applyFont="1" applyFill="1" applyBorder="1"/>
    <xf numFmtId="10" fontId="11" fillId="5" borderId="32" xfId="0" applyNumberFormat="1" applyFont="1" applyFill="1" applyBorder="1"/>
    <xf numFmtId="4" fontId="11" fillId="3" borderId="34" xfId="0" applyNumberFormat="1" applyFont="1" applyFill="1" applyBorder="1"/>
    <xf numFmtId="0" fontId="4" fillId="0" borderId="2" xfId="0" applyFont="1" applyBorder="1"/>
    <xf numFmtId="0" fontId="4" fillId="0" borderId="61" xfId="0" applyFont="1" applyBorder="1"/>
    <xf numFmtId="2" fontId="4" fillId="0" borderId="36" xfId="0" applyNumberFormat="1" applyFont="1" applyBorder="1"/>
    <xf numFmtId="2" fontId="4" fillId="0" borderId="16" xfId="0" applyNumberFormat="1" applyFont="1" applyFill="1" applyBorder="1"/>
    <xf numFmtId="0" fontId="19" fillId="4" borderId="1" xfId="0" applyFont="1" applyFill="1" applyBorder="1" applyAlignment="1">
      <alignment horizontal="center"/>
    </xf>
    <xf numFmtId="0" fontId="19" fillId="5" borderId="1" xfId="0" applyFont="1" applyFill="1" applyBorder="1"/>
    <xf numFmtId="14" fontId="19" fillId="5" borderId="15" xfId="0" applyNumberFormat="1" applyFont="1" applyFill="1" applyBorder="1"/>
    <xf numFmtId="4" fontId="19" fillId="5" borderId="1" xfId="0" applyNumberFormat="1" applyFont="1" applyFill="1" applyBorder="1"/>
    <xf numFmtId="4" fontId="19" fillId="3" borderId="1" xfId="0" applyNumberFormat="1" applyFont="1" applyFill="1" applyBorder="1"/>
    <xf numFmtId="4" fontId="22" fillId="5" borderId="1" xfId="0" applyNumberFormat="1" applyFont="1" applyFill="1" applyBorder="1"/>
    <xf numFmtId="10" fontId="19" fillId="5" borderId="1" xfId="0" applyNumberFormat="1" applyFont="1" applyFill="1" applyBorder="1"/>
    <xf numFmtId="4" fontId="19" fillId="3" borderId="27" xfId="0" applyNumberFormat="1" applyFont="1" applyFill="1" applyBorder="1"/>
    <xf numFmtId="4" fontId="19" fillId="2" borderId="44" xfId="0" applyNumberFormat="1" applyFont="1" applyFill="1" applyBorder="1" applyAlignment="1">
      <alignment horizontal="center" vertical="center"/>
    </xf>
    <xf numFmtId="10" fontId="19" fillId="2" borderId="1" xfId="0" applyNumberFormat="1" applyFont="1" applyFill="1" applyBorder="1" applyAlignment="1">
      <alignment horizontal="center" vertical="center"/>
    </xf>
    <xf numFmtId="4" fontId="19" fillId="2" borderId="45" xfId="0" applyNumberFormat="1" applyFont="1" applyFill="1" applyBorder="1" applyAlignment="1">
      <alignment horizontal="center" vertical="center"/>
    </xf>
    <xf numFmtId="4" fontId="19" fillId="2" borderId="57" xfId="0" applyNumberFormat="1" applyFont="1" applyFill="1" applyBorder="1" applyAlignment="1">
      <alignment horizontal="center" vertical="center"/>
    </xf>
    <xf numFmtId="10" fontId="19" fillId="2" borderId="58" xfId="0" applyNumberFormat="1" applyFont="1" applyFill="1" applyBorder="1" applyAlignment="1">
      <alignment horizontal="center" vertical="center"/>
    </xf>
    <xf numFmtId="4" fontId="19" fillId="2" borderId="5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4">
    <dxf>
      <numFmt numFmtId="1" formatCode="0"/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7779903-640F-4148-A153-E6918FD643CB}" name="Tabla3" displayName="Tabla3" ref="B7:B9" totalsRowShown="0">
  <autoFilter ref="B7:B9" xr:uid="{37779903-640F-4148-A153-E6918FD643CB}"/>
  <tableColumns count="1">
    <tableColumn id="1" xr3:uid="{C34107E9-F745-4979-87F6-0A04D8A24C41}" name="Columna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B0066-196E-4782-A3EB-F7A15AB8D591}">
  <sheetPr codeName="Hoja1"/>
  <dimension ref="A1:Q34"/>
  <sheetViews>
    <sheetView topLeftCell="B5" zoomScale="90" zoomScaleNormal="90" workbookViewId="0">
      <selection activeCell="Q17" sqref="Q17"/>
    </sheetView>
  </sheetViews>
  <sheetFormatPr baseColWidth="10" defaultColWidth="10.81640625" defaultRowHeight="13" x14ac:dyDescent="0.3"/>
  <cols>
    <col min="1" max="1" width="3.81640625" style="1" customWidth="1"/>
    <col min="2" max="2" width="14.453125" style="1" customWidth="1"/>
    <col min="3" max="3" width="12" style="1" customWidth="1"/>
    <col min="4" max="4" width="12.81640625" style="1" customWidth="1"/>
    <col min="5" max="5" width="15" style="1" customWidth="1"/>
    <col min="6" max="6" width="15.36328125" style="1" bestFit="1" customWidth="1"/>
    <col min="7" max="7" width="11.1796875" style="1" customWidth="1"/>
    <col min="8" max="8" width="14.81640625" style="1" customWidth="1"/>
    <col min="9" max="9" width="10.1796875" style="1" customWidth="1"/>
    <col min="10" max="10" width="10.26953125" style="1" customWidth="1"/>
    <col min="11" max="12" width="10.1796875" style="1" customWidth="1"/>
    <col min="13" max="13" width="9.81640625" style="1" customWidth="1"/>
    <col min="14" max="14" width="8.81640625" style="1" customWidth="1"/>
    <col min="15" max="15" width="10.1796875" style="1" customWidth="1"/>
    <col min="16" max="16" width="9.81640625" style="1" customWidth="1"/>
    <col min="17" max="16384" width="10.81640625" style="1"/>
  </cols>
  <sheetData>
    <row r="1" spans="1:17" ht="13.5" thickBot="1" x14ac:dyDescent="0.35">
      <c r="A1" s="6" t="s">
        <v>0</v>
      </c>
      <c r="F1" s="97" t="s">
        <v>96</v>
      </c>
      <c r="G1" s="86"/>
      <c r="H1" s="91"/>
      <c r="J1" s="67" t="s">
        <v>3</v>
      </c>
      <c r="K1" s="68" t="s">
        <v>4</v>
      </c>
      <c r="L1" s="65" t="s">
        <v>5</v>
      </c>
      <c r="M1" s="66" t="s">
        <v>5</v>
      </c>
    </row>
    <row r="2" spans="1:17" ht="13.5" thickBot="1" x14ac:dyDescent="0.35">
      <c r="A2" s="6"/>
      <c r="F2" s="96" t="s">
        <v>97</v>
      </c>
      <c r="G2" s="27"/>
      <c r="H2" s="71"/>
      <c r="J2" s="87"/>
      <c r="K2" s="88"/>
      <c r="L2" s="89"/>
      <c r="M2" s="90"/>
    </row>
    <row r="3" spans="1:17" ht="13.5" thickTop="1" x14ac:dyDescent="0.3">
      <c r="A3" s="98" t="s">
        <v>6</v>
      </c>
      <c r="B3" s="99"/>
      <c r="C3" s="99"/>
      <c r="D3" s="99"/>
      <c r="E3" s="99"/>
      <c r="F3" s="99"/>
      <c r="I3" s="134" t="s">
        <v>7</v>
      </c>
      <c r="J3" s="5"/>
      <c r="L3" s="134" t="s">
        <v>7</v>
      </c>
      <c r="M3" s="120" t="s">
        <v>8</v>
      </c>
      <c r="N3" s="147"/>
      <c r="O3" s="147"/>
      <c r="P3" s="148"/>
    </row>
    <row r="4" spans="1:17" ht="13.5" thickBot="1" x14ac:dyDescent="0.35">
      <c r="A4" s="34"/>
      <c r="B4" s="38"/>
      <c r="C4" s="38"/>
      <c r="D4" s="38"/>
      <c r="E4" s="39" t="s">
        <v>9</v>
      </c>
      <c r="F4" s="38"/>
      <c r="G4" s="38"/>
      <c r="H4" s="38"/>
      <c r="I4" s="134" t="s">
        <v>10</v>
      </c>
      <c r="J4" s="41" t="s">
        <v>11</v>
      </c>
      <c r="K4" s="38"/>
      <c r="L4" s="134" t="s">
        <v>10</v>
      </c>
      <c r="M4" s="123" t="s">
        <v>12</v>
      </c>
      <c r="N4" s="149"/>
      <c r="O4" s="149"/>
      <c r="P4" s="150"/>
    </row>
    <row r="5" spans="1:17" ht="39" customHeight="1" thickBot="1" x14ac:dyDescent="0.35">
      <c r="A5" s="33" t="s">
        <v>13</v>
      </c>
      <c r="B5" s="40" t="s">
        <v>14</v>
      </c>
      <c r="C5" s="40" t="s">
        <v>15</v>
      </c>
      <c r="D5" s="40" t="s">
        <v>16</v>
      </c>
      <c r="E5" s="40" t="s">
        <v>17</v>
      </c>
      <c r="F5" s="40" t="s">
        <v>18</v>
      </c>
      <c r="G5" s="40" t="s">
        <v>90</v>
      </c>
      <c r="H5" s="40" t="s">
        <v>95</v>
      </c>
      <c r="I5" s="31" t="s">
        <v>19</v>
      </c>
      <c r="J5" s="42" t="s">
        <v>20</v>
      </c>
      <c r="K5" s="43" t="s">
        <v>21</v>
      </c>
      <c r="L5" s="136" t="s">
        <v>22</v>
      </c>
      <c r="M5" s="138" t="s">
        <v>23</v>
      </c>
      <c r="N5" s="32" t="s">
        <v>24</v>
      </c>
      <c r="O5" s="59" t="s">
        <v>91</v>
      </c>
      <c r="P5" s="139" t="s">
        <v>25</v>
      </c>
    </row>
    <row r="6" spans="1:17" ht="13.5" thickBot="1" x14ac:dyDescent="0.35">
      <c r="A6" s="35">
        <v>1</v>
      </c>
      <c r="B6" s="165" t="s">
        <v>26</v>
      </c>
      <c r="C6" s="165" t="s">
        <v>27</v>
      </c>
      <c r="D6" s="165" t="s">
        <v>28</v>
      </c>
      <c r="E6" s="165" t="s">
        <v>29</v>
      </c>
      <c r="F6" s="166">
        <v>45382</v>
      </c>
      <c r="G6" s="167">
        <v>1600</v>
      </c>
      <c r="H6" s="167">
        <v>525</v>
      </c>
      <c r="I6" s="168">
        <f t="shared" ref="I6:I14" si="0">+SUM(G6:H6)</f>
        <v>2125</v>
      </c>
      <c r="J6" s="169">
        <v>1850</v>
      </c>
      <c r="K6" s="170">
        <v>1</v>
      </c>
      <c r="L6" s="171">
        <f t="shared" ref="L6:L11" si="1">+K6*I6</f>
        <v>2125</v>
      </c>
      <c r="M6" s="140">
        <f>+L6</f>
        <v>2125</v>
      </c>
      <c r="N6" s="57">
        <f t="shared" ref="N6:N11" si="2">+IF(L6=0,0,M6/L6)</f>
        <v>1</v>
      </c>
      <c r="O6" s="60">
        <f t="shared" ref="O6:O11" si="3">+IF(I6=0,0,M6/I6)</f>
        <v>1</v>
      </c>
      <c r="P6" s="141">
        <f>+SUM(M$6:M6)</f>
        <v>2125</v>
      </c>
      <c r="Q6" s="2"/>
    </row>
    <row r="7" spans="1:17" ht="13.5" thickBot="1" x14ac:dyDescent="0.35">
      <c r="A7" s="36">
        <v>2</v>
      </c>
      <c r="B7" s="172" t="s">
        <v>30</v>
      </c>
      <c r="C7" s="172" t="s">
        <v>31</v>
      </c>
      <c r="D7" s="172" t="s">
        <v>32</v>
      </c>
      <c r="E7" s="172" t="s">
        <v>29</v>
      </c>
      <c r="F7" s="166">
        <v>45382</v>
      </c>
      <c r="G7" s="173">
        <v>2200</v>
      </c>
      <c r="H7" s="173">
        <v>800</v>
      </c>
      <c r="I7" s="174">
        <f t="shared" si="0"/>
        <v>3000</v>
      </c>
      <c r="J7" s="175">
        <v>2100</v>
      </c>
      <c r="K7" s="176">
        <v>0.5</v>
      </c>
      <c r="L7" s="177">
        <f t="shared" si="1"/>
        <v>1500</v>
      </c>
      <c r="M7" s="142">
        <f t="shared" ref="M7:M11" si="4">+L7</f>
        <v>1500</v>
      </c>
      <c r="N7" s="58">
        <f t="shared" si="2"/>
        <v>1</v>
      </c>
      <c r="O7" s="61">
        <f t="shared" si="3"/>
        <v>0.5</v>
      </c>
      <c r="P7" s="143">
        <f>+SUM(M$6:M7)</f>
        <v>3625</v>
      </c>
      <c r="Q7" s="2"/>
    </row>
    <row r="8" spans="1:17" ht="13.5" thickBot="1" x14ac:dyDescent="0.35">
      <c r="A8" s="37">
        <v>3</v>
      </c>
      <c r="B8" s="178" t="s">
        <v>33</v>
      </c>
      <c r="C8" s="178" t="s">
        <v>34</v>
      </c>
      <c r="D8" s="178" t="s">
        <v>35</v>
      </c>
      <c r="E8" s="178" t="s">
        <v>29</v>
      </c>
      <c r="F8" s="166">
        <v>45382</v>
      </c>
      <c r="G8" s="179">
        <v>950</v>
      </c>
      <c r="H8" s="179">
        <v>450</v>
      </c>
      <c r="I8" s="180">
        <f t="shared" si="0"/>
        <v>1400</v>
      </c>
      <c r="J8" s="181">
        <v>2050</v>
      </c>
      <c r="K8" s="182">
        <v>0.6</v>
      </c>
      <c r="L8" s="183">
        <f t="shared" si="1"/>
        <v>840</v>
      </c>
      <c r="M8" s="142">
        <f t="shared" si="4"/>
        <v>840</v>
      </c>
      <c r="N8" s="58">
        <f t="shared" si="2"/>
        <v>1</v>
      </c>
      <c r="O8" s="61">
        <f t="shared" si="3"/>
        <v>0.6</v>
      </c>
      <c r="P8" s="143">
        <f>+SUM(M$6:M8)</f>
        <v>4465</v>
      </c>
      <c r="Q8" s="2"/>
    </row>
    <row r="9" spans="1:17" ht="13.5" thickBot="1" x14ac:dyDescent="0.35">
      <c r="A9" s="35">
        <v>4</v>
      </c>
      <c r="B9" s="165" t="s">
        <v>26</v>
      </c>
      <c r="C9" s="165" t="s">
        <v>27</v>
      </c>
      <c r="D9" s="165" t="s">
        <v>28</v>
      </c>
      <c r="E9" s="165" t="s">
        <v>29</v>
      </c>
      <c r="F9" s="166">
        <v>45412</v>
      </c>
      <c r="G9" s="167">
        <v>1900</v>
      </c>
      <c r="H9" s="167">
        <v>750</v>
      </c>
      <c r="I9" s="168">
        <f t="shared" si="0"/>
        <v>2650</v>
      </c>
      <c r="J9" s="175">
        <v>1850</v>
      </c>
      <c r="K9" s="176">
        <v>1</v>
      </c>
      <c r="L9" s="171">
        <f t="shared" si="1"/>
        <v>2650</v>
      </c>
      <c r="M9" s="142">
        <f t="shared" si="4"/>
        <v>2650</v>
      </c>
      <c r="N9" s="58">
        <f t="shared" si="2"/>
        <v>1</v>
      </c>
      <c r="O9" s="61">
        <f t="shared" si="3"/>
        <v>1</v>
      </c>
      <c r="P9" s="143">
        <f>+SUM(M$6:M9)</f>
        <v>7115</v>
      </c>
      <c r="Q9" s="2"/>
    </row>
    <row r="10" spans="1:17" ht="13.5" thickBot="1" x14ac:dyDescent="0.35">
      <c r="A10" s="36">
        <v>5</v>
      </c>
      <c r="B10" s="172" t="s">
        <v>30</v>
      </c>
      <c r="C10" s="172" t="s">
        <v>31</v>
      </c>
      <c r="D10" s="172" t="s">
        <v>32</v>
      </c>
      <c r="E10" s="172" t="s">
        <v>29</v>
      </c>
      <c r="F10" s="166">
        <v>45412</v>
      </c>
      <c r="G10" s="173">
        <v>2200</v>
      </c>
      <c r="H10" s="173">
        <v>800</v>
      </c>
      <c r="I10" s="174">
        <f t="shared" si="0"/>
        <v>3000</v>
      </c>
      <c r="J10" s="175">
        <v>2100</v>
      </c>
      <c r="K10" s="176">
        <v>0.75</v>
      </c>
      <c r="L10" s="177">
        <f t="shared" si="1"/>
        <v>2250</v>
      </c>
      <c r="M10" s="142">
        <f t="shared" si="4"/>
        <v>2250</v>
      </c>
      <c r="N10" s="58">
        <f t="shared" si="2"/>
        <v>1</v>
      </c>
      <c r="O10" s="61">
        <f t="shared" si="3"/>
        <v>0.75</v>
      </c>
      <c r="P10" s="143">
        <f>+SUM(M$6:M10)</f>
        <v>9365</v>
      </c>
      <c r="Q10" s="2"/>
    </row>
    <row r="11" spans="1:17" ht="13.5" thickBot="1" x14ac:dyDescent="0.35">
      <c r="A11" s="37">
        <v>6</v>
      </c>
      <c r="B11" s="178" t="s">
        <v>33</v>
      </c>
      <c r="C11" s="178" t="s">
        <v>34</v>
      </c>
      <c r="D11" s="178" t="s">
        <v>35</v>
      </c>
      <c r="E11" s="178" t="s">
        <v>29</v>
      </c>
      <c r="F11" s="166">
        <v>45412</v>
      </c>
      <c r="G11" s="179">
        <v>550</v>
      </c>
      <c r="H11" s="179">
        <v>150</v>
      </c>
      <c r="I11" s="180">
        <f t="shared" si="0"/>
        <v>700</v>
      </c>
      <c r="J11" s="181">
        <v>2050</v>
      </c>
      <c r="K11" s="182">
        <v>1</v>
      </c>
      <c r="L11" s="183">
        <f t="shared" si="1"/>
        <v>700</v>
      </c>
      <c r="M11" s="142">
        <f t="shared" si="4"/>
        <v>700</v>
      </c>
      <c r="N11" s="58">
        <f t="shared" si="2"/>
        <v>1</v>
      </c>
      <c r="O11" s="61">
        <f t="shared" si="3"/>
        <v>1</v>
      </c>
      <c r="P11" s="143">
        <f>+SUM(M$6:M11)</f>
        <v>10065</v>
      </c>
      <c r="Q11" s="2"/>
    </row>
    <row r="12" spans="1:17" ht="13.5" thickBot="1" x14ac:dyDescent="0.35">
      <c r="A12" s="35">
        <v>7</v>
      </c>
      <c r="B12" s="165" t="s">
        <v>26</v>
      </c>
      <c r="C12" s="165" t="s">
        <v>27</v>
      </c>
      <c r="D12" s="165" t="s">
        <v>28</v>
      </c>
      <c r="E12" s="165" t="s">
        <v>29</v>
      </c>
      <c r="F12" s="166">
        <v>45443</v>
      </c>
      <c r="G12" s="167">
        <v>2000</v>
      </c>
      <c r="H12" s="167">
        <v>750</v>
      </c>
      <c r="I12" s="168">
        <f t="shared" si="0"/>
        <v>2750</v>
      </c>
      <c r="J12" s="175">
        <v>1850</v>
      </c>
      <c r="K12" s="176">
        <v>0.8</v>
      </c>
      <c r="L12" s="171">
        <f>+K12*I12</f>
        <v>2200</v>
      </c>
      <c r="M12" s="142">
        <f>+L12</f>
        <v>2200</v>
      </c>
      <c r="N12" s="58">
        <f>+IF(L12=0,0,M12/L12)</f>
        <v>1</v>
      </c>
      <c r="O12" s="61">
        <f>+IF(I12=0,0,M12/I12)</f>
        <v>0.8</v>
      </c>
      <c r="P12" s="143">
        <f>+SUM(M$6:M12)</f>
        <v>12265</v>
      </c>
      <c r="Q12" s="2"/>
    </row>
    <row r="13" spans="1:17" ht="13.5" thickBot="1" x14ac:dyDescent="0.35">
      <c r="A13" s="36">
        <v>8</v>
      </c>
      <c r="B13" s="172" t="s">
        <v>30</v>
      </c>
      <c r="C13" s="172" t="s">
        <v>31</v>
      </c>
      <c r="D13" s="172" t="s">
        <v>32</v>
      </c>
      <c r="E13" s="172" t="s">
        <v>29</v>
      </c>
      <c r="F13" s="166">
        <v>45443</v>
      </c>
      <c r="G13" s="173">
        <v>2200</v>
      </c>
      <c r="H13" s="173">
        <v>800</v>
      </c>
      <c r="I13" s="174">
        <f t="shared" si="0"/>
        <v>3000</v>
      </c>
      <c r="J13" s="175">
        <v>2100</v>
      </c>
      <c r="K13" s="176">
        <v>0.6</v>
      </c>
      <c r="L13" s="177">
        <f>+K13*I13</f>
        <v>1800</v>
      </c>
      <c r="M13" s="142">
        <f>+L13</f>
        <v>1800</v>
      </c>
      <c r="N13" s="58">
        <f>+IF(L13=0,0,M13/L13)</f>
        <v>1</v>
      </c>
      <c r="O13" s="61">
        <f>+IF(I13=0,0,M13/I13)</f>
        <v>0.6</v>
      </c>
      <c r="P13" s="143">
        <f>+SUM(M$6:M13)</f>
        <v>14065</v>
      </c>
      <c r="Q13" s="2"/>
    </row>
    <row r="14" spans="1:17" ht="13.5" thickBot="1" x14ac:dyDescent="0.35">
      <c r="A14" s="78">
        <v>9</v>
      </c>
      <c r="B14" s="184" t="s">
        <v>33</v>
      </c>
      <c r="C14" s="184" t="s">
        <v>34</v>
      </c>
      <c r="D14" s="184" t="s">
        <v>35</v>
      </c>
      <c r="E14" s="184" t="s">
        <v>29</v>
      </c>
      <c r="F14" s="166">
        <v>45443</v>
      </c>
      <c r="G14" s="185">
        <v>2200</v>
      </c>
      <c r="H14" s="185">
        <v>800</v>
      </c>
      <c r="I14" s="186">
        <f t="shared" si="0"/>
        <v>3000</v>
      </c>
      <c r="J14" s="187">
        <v>2050</v>
      </c>
      <c r="K14" s="188">
        <v>1</v>
      </c>
      <c r="L14" s="189">
        <f>+K14*I14</f>
        <v>3000</v>
      </c>
      <c r="M14" s="144">
        <f>+L14</f>
        <v>3000</v>
      </c>
      <c r="N14" s="79">
        <f>+IF(L14=0,0,M14/L14)</f>
        <v>1</v>
      </c>
      <c r="O14" s="80">
        <f>+IF(I14=0,0,M14/I14)</f>
        <v>1</v>
      </c>
      <c r="P14" s="145">
        <f>+SUM(M$6:M26)</f>
        <v>17065</v>
      </c>
      <c r="Q14" s="2"/>
    </row>
    <row r="15" spans="1:17" s="82" customFormat="1" ht="13.5" thickBot="1" x14ac:dyDescent="0.35">
      <c r="A15" s="194"/>
      <c r="B15" s="195"/>
      <c r="C15" s="195"/>
      <c r="D15" s="195"/>
      <c r="E15" s="195"/>
      <c r="F15" s="196"/>
      <c r="G15" s="197"/>
      <c r="H15" s="197"/>
      <c r="I15" s="198"/>
      <c r="J15" s="199"/>
      <c r="K15" s="200"/>
      <c r="L15" s="201"/>
      <c r="M15" s="202"/>
      <c r="N15" s="203"/>
      <c r="O15" s="81"/>
      <c r="P15" s="204"/>
      <c r="Q15" s="137"/>
    </row>
    <row r="16" spans="1:17" s="82" customFormat="1" ht="13.5" thickBot="1" x14ac:dyDescent="0.35">
      <c r="A16" s="194"/>
      <c r="B16" s="195"/>
      <c r="C16" s="195"/>
      <c r="D16" s="195"/>
      <c r="E16" s="195"/>
      <c r="F16" s="196"/>
      <c r="G16" s="197"/>
      <c r="H16" s="197"/>
      <c r="I16" s="198"/>
      <c r="J16" s="199"/>
      <c r="K16" s="200"/>
      <c r="L16" s="201"/>
      <c r="M16" s="202"/>
      <c r="N16" s="203"/>
      <c r="O16" s="81"/>
      <c r="P16" s="204"/>
      <c r="Q16" s="137"/>
    </row>
    <row r="17" spans="1:17" s="82" customFormat="1" ht="13.5" thickBot="1" x14ac:dyDescent="0.35">
      <c r="A17" s="194"/>
      <c r="B17" s="195"/>
      <c r="C17" s="195"/>
      <c r="D17" s="195"/>
      <c r="E17" s="195"/>
      <c r="F17" s="196"/>
      <c r="G17" s="197"/>
      <c r="H17" s="197"/>
      <c r="I17" s="198"/>
      <c r="J17" s="199"/>
      <c r="K17" s="200"/>
      <c r="L17" s="201"/>
      <c r="M17" s="202"/>
      <c r="N17" s="203"/>
      <c r="O17" s="81"/>
      <c r="P17" s="204"/>
      <c r="Q17" s="137"/>
    </row>
    <row r="18" spans="1:17" s="82" customFormat="1" ht="13.5" thickBot="1" x14ac:dyDescent="0.35">
      <c r="A18" s="194"/>
      <c r="B18" s="195"/>
      <c r="C18" s="195"/>
      <c r="D18" s="195"/>
      <c r="E18" s="195"/>
      <c r="F18" s="196"/>
      <c r="G18" s="197"/>
      <c r="H18" s="197"/>
      <c r="I18" s="198"/>
      <c r="J18" s="199"/>
      <c r="K18" s="200"/>
      <c r="L18" s="201"/>
      <c r="M18" s="202"/>
      <c r="N18" s="203"/>
      <c r="O18" s="81"/>
      <c r="P18" s="204"/>
      <c r="Q18" s="137"/>
    </row>
    <row r="19" spans="1:17" s="82" customFormat="1" ht="13.5" thickBot="1" x14ac:dyDescent="0.35">
      <c r="A19" s="194"/>
      <c r="B19" s="195"/>
      <c r="C19" s="195"/>
      <c r="D19" s="195"/>
      <c r="E19" s="195"/>
      <c r="F19" s="196"/>
      <c r="G19" s="197"/>
      <c r="H19" s="197"/>
      <c r="I19" s="198"/>
      <c r="J19" s="199"/>
      <c r="K19" s="200"/>
      <c r="L19" s="201"/>
      <c r="M19" s="202"/>
      <c r="N19" s="203"/>
      <c r="O19" s="81"/>
      <c r="P19" s="204"/>
      <c r="Q19" s="137"/>
    </row>
    <row r="20" spans="1:17" s="82" customFormat="1" ht="13.5" thickBot="1" x14ac:dyDescent="0.35">
      <c r="A20" s="194"/>
      <c r="B20" s="195"/>
      <c r="C20" s="195"/>
      <c r="D20" s="195"/>
      <c r="E20" s="195"/>
      <c r="F20" s="196"/>
      <c r="G20" s="197"/>
      <c r="H20" s="197"/>
      <c r="I20" s="198"/>
      <c r="J20" s="199"/>
      <c r="K20" s="200"/>
      <c r="L20" s="201"/>
      <c r="M20" s="202"/>
      <c r="N20" s="203"/>
      <c r="O20" s="81"/>
      <c r="P20" s="204"/>
      <c r="Q20" s="137"/>
    </row>
    <row r="21" spans="1:17" s="82" customFormat="1" ht="13.5" thickBot="1" x14ac:dyDescent="0.35">
      <c r="A21" s="194"/>
      <c r="B21" s="195"/>
      <c r="C21" s="195"/>
      <c r="D21" s="195"/>
      <c r="E21" s="195"/>
      <c r="F21" s="196"/>
      <c r="G21" s="197"/>
      <c r="H21" s="197"/>
      <c r="I21" s="198"/>
      <c r="J21" s="199"/>
      <c r="K21" s="200"/>
      <c r="L21" s="201"/>
      <c r="M21" s="202"/>
      <c r="N21" s="203"/>
      <c r="O21" s="81"/>
      <c r="P21" s="204"/>
      <c r="Q21" s="137"/>
    </row>
    <row r="22" spans="1:17" s="82" customFormat="1" ht="13.5" thickBot="1" x14ac:dyDescent="0.35">
      <c r="A22" s="194"/>
      <c r="B22" s="195"/>
      <c r="C22" s="195"/>
      <c r="D22" s="195"/>
      <c r="E22" s="195"/>
      <c r="F22" s="196"/>
      <c r="G22" s="197"/>
      <c r="H22" s="197"/>
      <c r="I22" s="198"/>
      <c r="J22" s="199"/>
      <c r="K22" s="200"/>
      <c r="L22" s="201"/>
      <c r="M22" s="202"/>
      <c r="N22" s="203"/>
      <c r="O22" s="81"/>
      <c r="P22" s="204"/>
      <c r="Q22" s="137"/>
    </row>
    <row r="23" spans="1:17" s="82" customFormat="1" ht="13.5" thickBot="1" x14ac:dyDescent="0.35">
      <c r="A23" s="194"/>
      <c r="B23" s="195"/>
      <c r="C23" s="195"/>
      <c r="D23" s="195"/>
      <c r="E23" s="195"/>
      <c r="F23" s="196"/>
      <c r="G23" s="197"/>
      <c r="H23" s="197"/>
      <c r="I23" s="198"/>
      <c r="J23" s="199"/>
      <c r="K23" s="200"/>
      <c r="L23" s="201"/>
      <c r="M23" s="202"/>
      <c r="N23" s="203"/>
      <c r="O23" s="81"/>
      <c r="P23" s="204"/>
      <c r="Q23" s="137"/>
    </row>
    <row r="24" spans="1:17" s="82" customFormat="1" ht="13.5" thickBot="1" x14ac:dyDescent="0.35">
      <c r="A24" s="194"/>
      <c r="B24" s="195"/>
      <c r="C24" s="195"/>
      <c r="D24" s="195"/>
      <c r="E24" s="195"/>
      <c r="F24" s="196"/>
      <c r="G24" s="197"/>
      <c r="H24" s="197"/>
      <c r="I24" s="198"/>
      <c r="J24" s="199"/>
      <c r="K24" s="200"/>
      <c r="L24" s="201"/>
      <c r="M24" s="202"/>
      <c r="N24" s="203"/>
      <c r="O24" s="81"/>
      <c r="P24" s="204"/>
      <c r="Q24" s="137"/>
    </row>
    <row r="25" spans="1:17" s="82" customFormat="1" ht="13.5" thickBot="1" x14ac:dyDescent="0.35">
      <c r="A25" s="194"/>
      <c r="B25" s="195"/>
      <c r="C25" s="195"/>
      <c r="D25" s="195"/>
      <c r="E25" s="195"/>
      <c r="F25" s="196"/>
      <c r="G25" s="197"/>
      <c r="H25" s="197"/>
      <c r="I25" s="198"/>
      <c r="J25" s="199"/>
      <c r="K25" s="200"/>
      <c r="L25" s="201"/>
      <c r="M25" s="202"/>
      <c r="N25" s="203"/>
      <c r="O25" s="81"/>
      <c r="P25" s="204"/>
      <c r="Q25" s="137"/>
    </row>
    <row r="26" spans="1:17" s="82" customFormat="1" ht="13.5" thickBot="1" x14ac:dyDescent="0.35">
      <c r="A26" s="194"/>
      <c r="B26" s="195"/>
      <c r="C26" s="195"/>
      <c r="D26" s="195"/>
      <c r="E26" s="195"/>
      <c r="F26" s="196"/>
      <c r="G26" s="197"/>
      <c r="H26" s="197"/>
      <c r="I26" s="198"/>
      <c r="J26" s="199"/>
      <c r="K26" s="200"/>
      <c r="L26" s="201"/>
      <c r="M26" s="205"/>
      <c r="N26" s="206"/>
      <c r="O26" s="146"/>
      <c r="P26" s="207"/>
      <c r="Q26" s="137"/>
    </row>
    <row r="27" spans="1:17" ht="13.5" thickTop="1" x14ac:dyDescent="0.3">
      <c r="F27" s="29" t="s">
        <v>36</v>
      </c>
      <c r="G27" s="28">
        <f>+SUM(G6:G26)</f>
        <v>15800</v>
      </c>
      <c r="H27" s="28">
        <f>+SUM(H6:H26)</f>
        <v>5825</v>
      </c>
      <c r="I27" s="28">
        <f>+SUM(I6:I26)</f>
        <v>21625</v>
      </c>
      <c r="J27" s="30">
        <f>+SUM(J6:J26)</f>
        <v>18000</v>
      </c>
      <c r="K27" s="28"/>
      <c r="L27" s="28">
        <f>+SUM(L6:L26)</f>
        <v>17065</v>
      </c>
      <c r="M27" s="28">
        <f>+SUM(M6:M26)</f>
        <v>17065</v>
      </c>
      <c r="N27" s="4"/>
      <c r="O27" s="4"/>
      <c r="P27" s="4"/>
    </row>
    <row r="28" spans="1:17" x14ac:dyDescent="0.3">
      <c r="H28" s="3"/>
      <c r="M28" s="4"/>
      <c r="N28" s="4"/>
      <c r="O28" s="4"/>
      <c r="P28" s="4"/>
    </row>
    <row r="29" spans="1:17" x14ac:dyDescent="0.3">
      <c r="G29" s="2"/>
      <c r="H29" s="2"/>
      <c r="I29" s="2"/>
      <c r="J29" s="2"/>
      <c r="L29" s="2"/>
    </row>
    <row r="30" spans="1:17" x14ac:dyDescent="0.3">
      <c r="I30" s="2"/>
      <c r="J30" s="2"/>
    </row>
    <row r="31" spans="1:17" x14ac:dyDescent="0.3">
      <c r="G31" s="2"/>
    </row>
    <row r="32" spans="1:17" x14ac:dyDescent="0.3">
      <c r="G32" s="2"/>
    </row>
    <row r="33" spans="7:7" x14ac:dyDescent="0.3">
      <c r="G33" s="2"/>
    </row>
    <row r="34" spans="7:7" x14ac:dyDescent="0.3">
      <c r="G34" s="2"/>
    </row>
  </sheetData>
  <sheetProtection selectLockedCells="1" selectUnlockedCells="1"/>
  <phoneticPr fontId="1" type="noConversion"/>
  <conditionalFormatting sqref="F6:F26">
    <cfRule type="timePeriod" dxfId="3" priority="2" timePeriod="nextMonth">
      <formula>AND(MONTH(F6)=MONTH(EDATE(TODAY(),0+1)),YEAR(F6)=YEAR(EDATE(TODAY(),0+1)))</formula>
    </cfRule>
  </conditionalFormatting>
  <conditionalFormatting sqref="G2">
    <cfRule type="containsBlanks" dxfId="2" priority="1">
      <formula>LEN(TRIM(G2))=0</formula>
    </cfRule>
  </conditionalFormatting>
  <dataValidations count="2">
    <dataValidation type="date" allowBlank="1" showInputMessage="1" showErrorMessage="1" error="FUERA DEL PERIODO DE JUSTIFICACIÓN DE PAGO" sqref="F6:F26" xr:uid="{0BCAE88B-BEA8-45E0-BDB0-9A5E17880EF8}">
      <formula1>45292</formula1>
      <formula2>45716</formula2>
    </dataValidation>
    <dataValidation type="custom" showInputMessage="1" showErrorMessage="1" error="COMPLETAR NOMBRE EMPRESA" sqref="G2" xr:uid="{9245AC2E-D957-4F3F-A898-38779BFEC9E2}">
      <formula1>G2</formula1>
    </dataValidation>
  </dataValidations>
  <pageMargins left="0.7" right="0.7" top="0.75" bottom="0.75" header="0.3" footer="0.3"/>
  <pageSetup paperSize="8" orientation="landscape" r:id="rId1"/>
  <ignoredErrors>
    <ignoredError sqref="I6:I11 I12:I14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9457E-4EAD-4475-A5CC-6F2254092DA6}">
  <dimension ref="A1:V35"/>
  <sheetViews>
    <sheetView zoomScale="90" zoomScaleNormal="90" workbookViewId="0">
      <selection activeCell="K6" sqref="K6"/>
    </sheetView>
  </sheetViews>
  <sheetFormatPr baseColWidth="10" defaultColWidth="8.81640625" defaultRowHeight="13" x14ac:dyDescent="0.3"/>
  <cols>
    <col min="1" max="1" width="4" style="1" customWidth="1"/>
    <col min="2" max="2" width="11.6328125" style="1" customWidth="1"/>
    <col min="3" max="3" width="12.7265625" style="1" customWidth="1"/>
    <col min="4" max="4" width="15.453125" style="1" customWidth="1"/>
    <col min="5" max="5" width="8.6328125" style="1" customWidth="1"/>
    <col min="6" max="6" width="9.08984375" style="1" customWidth="1"/>
    <col min="7" max="7" width="10.90625" style="1" customWidth="1"/>
    <col min="8" max="8" width="7.81640625" style="1" bestFit="1" customWidth="1"/>
    <col min="9" max="9" width="6.90625" style="1" customWidth="1"/>
    <col min="10" max="10" width="9.36328125" style="1" customWidth="1"/>
    <col min="11" max="11" width="8.81640625" style="1"/>
    <col min="12" max="12" width="11.26953125" style="1" customWidth="1"/>
    <col min="13" max="16384" width="8.81640625" style="1"/>
  </cols>
  <sheetData>
    <row r="1" spans="1:16" ht="13.5" thickBot="1" x14ac:dyDescent="0.35">
      <c r="B1" s="6" t="s">
        <v>37</v>
      </c>
      <c r="G1" s="95" t="s">
        <v>98</v>
      </c>
      <c r="H1" s="91"/>
      <c r="L1" s="64" t="s">
        <v>3</v>
      </c>
      <c r="M1" s="135" t="s">
        <v>105</v>
      </c>
      <c r="N1" s="65" t="s">
        <v>5</v>
      </c>
      <c r="O1" s="66" t="s">
        <v>5</v>
      </c>
    </row>
    <row r="2" spans="1:16" ht="13.5" thickBot="1" x14ac:dyDescent="0.35">
      <c r="B2" s="6"/>
      <c r="E2" s="85"/>
      <c r="G2" s="96" t="s">
        <v>97</v>
      </c>
      <c r="H2" s="94"/>
      <c r="I2" s="71" t="s">
        <v>99</v>
      </c>
    </row>
    <row r="3" spans="1:16" ht="13.5" thickTop="1" x14ac:dyDescent="0.3">
      <c r="B3" s="92" t="s">
        <v>38</v>
      </c>
      <c r="C3" s="93"/>
      <c r="D3" s="93"/>
      <c r="I3" s="100"/>
      <c r="J3" s="134" t="s">
        <v>7</v>
      </c>
      <c r="K3" s="101" t="s">
        <v>102</v>
      </c>
      <c r="L3" s="101"/>
      <c r="M3" s="134" t="s">
        <v>7</v>
      </c>
      <c r="N3" s="120" t="s">
        <v>104</v>
      </c>
      <c r="O3" s="121"/>
      <c r="P3" s="122"/>
    </row>
    <row r="4" spans="1:16" ht="15" customHeight="1" thickBot="1" x14ac:dyDescent="0.35">
      <c r="A4" s="38"/>
      <c r="B4" s="38"/>
      <c r="C4" s="38"/>
      <c r="D4" s="38"/>
      <c r="E4" s="39" t="s">
        <v>39</v>
      </c>
      <c r="F4" s="39"/>
      <c r="G4" s="39"/>
      <c r="H4" s="39"/>
      <c r="I4" s="100"/>
      <c r="J4" s="134" t="s">
        <v>10</v>
      </c>
      <c r="K4" s="101" t="s">
        <v>101</v>
      </c>
      <c r="L4" s="101"/>
      <c r="M4" s="134" t="s">
        <v>10</v>
      </c>
      <c r="N4" s="123" t="s">
        <v>103</v>
      </c>
      <c r="O4" s="119"/>
      <c r="P4" s="124"/>
    </row>
    <row r="5" spans="1:16" s="69" customFormat="1" ht="34.5" x14ac:dyDescent="0.25">
      <c r="A5" s="113" t="s">
        <v>13</v>
      </c>
      <c r="B5" s="114" t="s">
        <v>40</v>
      </c>
      <c r="C5" s="114" t="s">
        <v>41</v>
      </c>
      <c r="D5" s="114" t="s">
        <v>100</v>
      </c>
      <c r="E5" s="114" t="s">
        <v>42</v>
      </c>
      <c r="F5" s="114" t="s">
        <v>43</v>
      </c>
      <c r="G5" s="114" t="s">
        <v>48</v>
      </c>
      <c r="H5" s="114" t="s">
        <v>44</v>
      </c>
      <c r="I5" s="114" t="s">
        <v>45</v>
      </c>
      <c r="J5" s="108" t="s">
        <v>46</v>
      </c>
      <c r="K5" s="114" t="s">
        <v>47</v>
      </c>
      <c r="L5" s="114" t="s">
        <v>21</v>
      </c>
      <c r="M5" s="115" t="s">
        <v>22</v>
      </c>
      <c r="N5" s="125" t="s">
        <v>23</v>
      </c>
      <c r="O5" s="109" t="s">
        <v>24</v>
      </c>
      <c r="P5" s="126" t="s">
        <v>25</v>
      </c>
    </row>
    <row r="6" spans="1:16" ht="26" x14ac:dyDescent="0.3">
      <c r="A6" s="56">
        <v>1</v>
      </c>
      <c r="B6" s="157" t="s">
        <v>49</v>
      </c>
      <c r="C6" s="157" t="s">
        <v>50</v>
      </c>
      <c r="D6" s="157" t="s">
        <v>51</v>
      </c>
      <c r="E6" s="158" t="s">
        <v>52</v>
      </c>
      <c r="F6" s="159">
        <v>45295</v>
      </c>
      <c r="G6" s="159">
        <v>45321</v>
      </c>
      <c r="H6" s="102">
        <v>1000</v>
      </c>
      <c r="I6" s="161">
        <v>0.21</v>
      </c>
      <c r="J6" s="162">
        <f>H6+(H6*I6)</f>
        <v>1210</v>
      </c>
      <c r="K6" s="160">
        <v>1210</v>
      </c>
      <c r="L6" s="163">
        <v>0.6</v>
      </c>
      <c r="M6" s="164">
        <f t="shared" ref="M6:M27" si="0">IF(H6&lt;500,0,(+L6*H6))</f>
        <v>600</v>
      </c>
      <c r="N6" s="127">
        <f>+M6</f>
        <v>600</v>
      </c>
      <c r="O6" s="107">
        <f>+IF(M6=0,0,N6/M6)</f>
        <v>1</v>
      </c>
      <c r="P6" s="128">
        <f>+SUM(N$6:N6)</f>
        <v>600</v>
      </c>
    </row>
    <row r="7" spans="1:16" ht="26" x14ac:dyDescent="0.3">
      <c r="A7" s="56">
        <v>2</v>
      </c>
      <c r="B7" s="157" t="s">
        <v>49</v>
      </c>
      <c r="C7" s="157" t="s">
        <v>53</v>
      </c>
      <c r="D7" s="157" t="s">
        <v>51</v>
      </c>
      <c r="E7" s="158" t="s">
        <v>54</v>
      </c>
      <c r="F7" s="159">
        <v>45296</v>
      </c>
      <c r="G7" s="159">
        <v>45322</v>
      </c>
      <c r="H7" s="102">
        <v>2000</v>
      </c>
      <c r="I7" s="161">
        <v>0.21</v>
      </c>
      <c r="J7" s="162">
        <f t="shared" ref="J7:J27" si="1">H7+(H7*I7)</f>
        <v>2420</v>
      </c>
      <c r="K7" s="160">
        <v>2420</v>
      </c>
      <c r="L7" s="163">
        <v>0.9</v>
      </c>
      <c r="M7" s="164">
        <f t="shared" si="0"/>
        <v>1800</v>
      </c>
      <c r="N7" s="127">
        <f t="shared" ref="N7:N27" si="2">+M7</f>
        <v>1800</v>
      </c>
      <c r="O7" s="107">
        <f>+IF(M7=0,0,N7/M7)</f>
        <v>1</v>
      </c>
      <c r="P7" s="128">
        <f>+SUM(N$6:N7)</f>
        <v>2400</v>
      </c>
    </row>
    <row r="8" spans="1:16" x14ac:dyDescent="0.3">
      <c r="A8" s="56">
        <v>3</v>
      </c>
      <c r="B8" s="157" t="s">
        <v>55</v>
      </c>
      <c r="C8" s="157" t="s">
        <v>56</v>
      </c>
      <c r="D8" s="157" t="s">
        <v>57</v>
      </c>
      <c r="E8" s="158" t="s">
        <v>58</v>
      </c>
      <c r="F8" s="159">
        <v>45297</v>
      </c>
      <c r="G8" s="159">
        <v>45323</v>
      </c>
      <c r="H8" s="102">
        <v>3000</v>
      </c>
      <c r="I8" s="161">
        <v>0.15</v>
      </c>
      <c r="J8" s="162">
        <f t="shared" si="1"/>
        <v>3450</v>
      </c>
      <c r="K8" s="160">
        <v>3450</v>
      </c>
      <c r="L8" s="163">
        <v>0.85</v>
      </c>
      <c r="M8" s="164">
        <f t="shared" si="0"/>
        <v>2550</v>
      </c>
      <c r="N8" s="127">
        <f t="shared" si="2"/>
        <v>2550</v>
      </c>
      <c r="O8" s="107">
        <f>+IF(M8=0,0,N8/M8)</f>
        <v>1</v>
      </c>
      <c r="P8" s="128">
        <f>+SUM(N$6:N8)</f>
        <v>4950</v>
      </c>
    </row>
    <row r="9" spans="1:16" ht="39" x14ac:dyDescent="0.3">
      <c r="A9" s="56">
        <v>4</v>
      </c>
      <c r="B9" s="157" t="s">
        <v>59</v>
      </c>
      <c r="C9" s="157" t="s">
        <v>60</v>
      </c>
      <c r="D9" s="157" t="s">
        <v>61</v>
      </c>
      <c r="E9" s="158" t="s">
        <v>62</v>
      </c>
      <c r="F9" s="159">
        <v>45298</v>
      </c>
      <c r="G9" s="159">
        <v>45324</v>
      </c>
      <c r="H9" s="102">
        <v>4000</v>
      </c>
      <c r="I9" s="161">
        <v>0</v>
      </c>
      <c r="J9" s="162">
        <f t="shared" si="1"/>
        <v>4000</v>
      </c>
      <c r="K9" s="160">
        <v>4000</v>
      </c>
      <c r="L9" s="163">
        <v>0.75</v>
      </c>
      <c r="M9" s="164">
        <f t="shared" si="0"/>
        <v>3000</v>
      </c>
      <c r="N9" s="127">
        <f t="shared" si="2"/>
        <v>3000</v>
      </c>
      <c r="O9" s="107">
        <f>+IF(M9=0,0,N9/M9)</f>
        <v>1</v>
      </c>
      <c r="P9" s="128">
        <f>+SUM(N$6:N9)</f>
        <v>7950</v>
      </c>
    </row>
    <row r="10" spans="1:16" ht="39" x14ac:dyDescent="0.3">
      <c r="A10" s="56">
        <v>5</v>
      </c>
      <c r="B10" s="157" t="s">
        <v>63</v>
      </c>
      <c r="C10" s="157" t="s">
        <v>64</v>
      </c>
      <c r="D10" s="157" t="s">
        <v>65</v>
      </c>
      <c r="E10" s="158" t="s">
        <v>66</v>
      </c>
      <c r="F10" s="159">
        <v>45655</v>
      </c>
      <c r="G10" s="159">
        <v>45691</v>
      </c>
      <c r="H10" s="102">
        <v>5000</v>
      </c>
      <c r="I10" s="161">
        <v>0.21</v>
      </c>
      <c r="J10" s="162">
        <f t="shared" si="1"/>
        <v>6050</v>
      </c>
      <c r="K10" s="160">
        <v>6050</v>
      </c>
      <c r="L10" s="163">
        <v>0.5</v>
      </c>
      <c r="M10" s="164">
        <f t="shared" si="0"/>
        <v>2500</v>
      </c>
      <c r="N10" s="127">
        <f t="shared" si="2"/>
        <v>2500</v>
      </c>
      <c r="O10" s="107">
        <f>+IF(M10=0,0,N10/M10)</f>
        <v>1</v>
      </c>
      <c r="P10" s="128">
        <f>+SUM(N$6:N10)</f>
        <v>10450</v>
      </c>
    </row>
    <row r="11" spans="1:16" x14ac:dyDescent="0.3">
      <c r="A11" s="56">
        <v>6</v>
      </c>
      <c r="B11" s="55"/>
      <c r="C11" s="55"/>
      <c r="D11" s="55"/>
      <c r="E11" s="54"/>
      <c r="F11" s="105"/>
      <c r="G11" s="105"/>
      <c r="H11" s="102">
        <v>0</v>
      </c>
      <c r="I11" s="74"/>
      <c r="J11" s="106">
        <f t="shared" si="1"/>
        <v>0</v>
      </c>
      <c r="K11" s="102"/>
      <c r="L11" s="75">
        <v>0</v>
      </c>
      <c r="M11" s="116">
        <f t="shared" si="0"/>
        <v>0</v>
      </c>
      <c r="N11" s="127">
        <f t="shared" si="2"/>
        <v>0</v>
      </c>
      <c r="O11" s="107">
        <f t="shared" ref="O11:O27" si="3">+IF(M11=0,0,N11/M11)</f>
        <v>0</v>
      </c>
      <c r="P11" s="128">
        <f>+SUM(N$6:N11)</f>
        <v>10450</v>
      </c>
    </row>
    <row r="12" spans="1:16" x14ac:dyDescent="0.3">
      <c r="A12" s="56">
        <v>7</v>
      </c>
      <c r="B12" s="55"/>
      <c r="C12" s="55"/>
      <c r="D12" s="55"/>
      <c r="E12" s="54"/>
      <c r="F12" s="105"/>
      <c r="G12" s="105"/>
      <c r="H12" s="102">
        <v>0</v>
      </c>
      <c r="I12" s="74"/>
      <c r="J12" s="106">
        <f t="shared" si="1"/>
        <v>0</v>
      </c>
      <c r="K12" s="102"/>
      <c r="L12" s="75">
        <v>0</v>
      </c>
      <c r="M12" s="116">
        <f t="shared" si="0"/>
        <v>0</v>
      </c>
      <c r="N12" s="127">
        <f t="shared" si="2"/>
        <v>0</v>
      </c>
      <c r="O12" s="107">
        <f t="shared" si="3"/>
        <v>0</v>
      </c>
      <c r="P12" s="128">
        <f>+SUM(N$6:N12)</f>
        <v>10450</v>
      </c>
    </row>
    <row r="13" spans="1:16" x14ac:dyDescent="0.3">
      <c r="A13" s="56">
        <v>8</v>
      </c>
      <c r="B13" s="55"/>
      <c r="C13" s="55"/>
      <c r="D13" s="55"/>
      <c r="E13" s="54"/>
      <c r="F13" s="105"/>
      <c r="G13" s="105"/>
      <c r="H13" s="102">
        <v>0</v>
      </c>
      <c r="I13" s="74"/>
      <c r="J13" s="106">
        <f t="shared" si="1"/>
        <v>0</v>
      </c>
      <c r="K13" s="102"/>
      <c r="L13" s="75">
        <v>0</v>
      </c>
      <c r="M13" s="116">
        <f t="shared" si="0"/>
        <v>0</v>
      </c>
      <c r="N13" s="127">
        <f t="shared" si="2"/>
        <v>0</v>
      </c>
      <c r="O13" s="107">
        <f t="shared" si="3"/>
        <v>0</v>
      </c>
      <c r="P13" s="128">
        <f>+SUM(N$6:N13)</f>
        <v>10450</v>
      </c>
    </row>
    <row r="14" spans="1:16" x14ac:dyDescent="0.3">
      <c r="A14" s="56">
        <v>9</v>
      </c>
      <c r="B14" s="55"/>
      <c r="C14" s="55"/>
      <c r="D14" s="55"/>
      <c r="E14" s="54"/>
      <c r="F14" s="105"/>
      <c r="G14" s="105"/>
      <c r="H14" s="102">
        <v>0</v>
      </c>
      <c r="I14" s="74"/>
      <c r="J14" s="106">
        <f t="shared" si="1"/>
        <v>0</v>
      </c>
      <c r="K14" s="102"/>
      <c r="L14" s="75">
        <v>0</v>
      </c>
      <c r="M14" s="116">
        <f t="shared" si="0"/>
        <v>0</v>
      </c>
      <c r="N14" s="127">
        <f t="shared" si="2"/>
        <v>0</v>
      </c>
      <c r="O14" s="107">
        <f t="shared" si="3"/>
        <v>0</v>
      </c>
      <c r="P14" s="128">
        <f>+SUM(N$6:N14)</f>
        <v>10450</v>
      </c>
    </row>
    <row r="15" spans="1:16" x14ac:dyDescent="0.3">
      <c r="A15" s="56">
        <v>10</v>
      </c>
      <c r="B15" s="55"/>
      <c r="C15" s="55"/>
      <c r="D15" s="55"/>
      <c r="E15" s="54"/>
      <c r="F15" s="105"/>
      <c r="G15" s="105"/>
      <c r="H15" s="102">
        <v>0</v>
      </c>
      <c r="I15" s="74"/>
      <c r="J15" s="106">
        <f t="shared" si="1"/>
        <v>0</v>
      </c>
      <c r="K15" s="102"/>
      <c r="L15" s="75">
        <v>0</v>
      </c>
      <c r="M15" s="116">
        <f t="shared" si="0"/>
        <v>0</v>
      </c>
      <c r="N15" s="127">
        <f t="shared" si="2"/>
        <v>0</v>
      </c>
      <c r="O15" s="107">
        <f t="shared" si="3"/>
        <v>0</v>
      </c>
      <c r="P15" s="128">
        <f>+SUM(N$6:N15)</f>
        <v>10450</v>
      </c>
    </row>
    <row r="16" spans="1:16" x14ac:dyDescent="0.3">
      <c r="A16" s="56">
        <v>11</v>
      </c>
      <c r="B16" s="55"/>
      <c r="C16" s="55"/>
      <c r="D16" s="55"/>
      <c r="E16" s="54"/>
      <c r="F16" s="105"/>
      <c r="G16" s="105"/>
      <c r="H16" s="102">
        <v>0</v>
      </c>
      <c r="I16" s="74"/>
      <c r="J16" s="106">
        <f t="shared" si="1"/>
        <v>0</v>
      </c>
      <c r="K16" s="102"/>
      <c r="L16" s="75">
        <v>0</v>
      </c>
      <c r="M16" s="116">
        <f t="shared" si="0"/>
        <v>0</v>
      </c>
      <c r="N16" s="127">
        <f t="shared" si="2"/>
        <v>0</v>
      </c>
      <c r="O16" s="107">
        <f t="shared" si="3"/>
        <v>0</v>
      </c>
      <c r="P16" s="128">
        <f>+SUM(N$6:N16)</f>
        <v>10450</v>
      </c>
    </row>
    <row r="17" spans="1:22" x14ac:dyDescent="0.3">
      <c r="A17" s="56">
        <v>12</v>
      </c>
      <c r="B17" s="55"/>
      <c r="C17" s="55"/>
      <c r="D17" s="55"/>
      <c r="E17" s="54"/>
      <c r="F17" s="105"/>
      <c r="G17" s="105"/>
      <c r="H17" s="102">
        <v>0</v>
      </c>
      <c r="I17" s="74"/>
      <c r="J17" s="106">
        <f t="shared" si="1"/>
        <v>0</v>
      </c>
      <c r="K17" s="102"/>
      <c r="L17" s="75">
        <v>0</v>
      </c>
      <c r="M17" s="116">
        <f t="shared" si="0"/>
        <v>0</v>
      </c>
      <c r="N17" s="127">
        <f t="shared" si="2"/>
        <v>0</v>
      </c>
      <c r="O17" s="107">
        <f t="shared" si="3"/>
        <v>0</v>
      </c>
      <c r="P17" s="128">
        <f>+SUM(N$6:N17)</f>
        <v>10450</v>
      </c>
    </row>
    <row r="18" spans="1:22" x14ac:dyDescent="0.3">
      <c r="A18" s="56">
        <v>13</v>
      </c>
      <c r="B18" s="55"/>
      <c r="C18" s="55"/>
      <c r="D18" s="55"/>
      <c r="E18" s="54"/>
      <c r="F18" s="105"/>
      <c r="G18" s="105"/>
      <c r="H18" s="102">
        <v>0</v>
      </c>
      <c r="I18" s="74"/>
      <c r="J18" s="106">
        <f t="shared" si="1"/>
        <v>0</v>
      </c>
      <c r="K18" s="102"/>
      <c r="L18" s="75">
        <v>0</v>
      </c>
      <c r="M18" s="116">
        <f t="shared" si="0"/>
        <v>0</v>
      </c>
      <c r="N18" s="127">
        <f t="shared" si="2"/>
        <v>0</v>
      </c>
      <c r="O18" s="107">
        <f t="shared" si="3"/>
        <v>0</v>
      </c>
      <c r="P18" s="128">
        <f>+SUM(N$6:N18)</f>
        <v>10450</v>
      </c>
    </row>
    <row r="19" spans="1:22" x14ac:dyDescent="0.3">
      <c r="A19" s="56">
        <v>14</v>
      </c>
      <c r="B19" s="55"/>
      <c r="C19" s="55"/>
      <c r="D19" s="55"/>
      <c r="E19" s="54"/>
      <c r="F19" s="105"/>
      <c r="G19" s="105"/>
      <c r="H19" s="102">
        <v>0</v>
      </c>
      <c r="I19" s="74"/>
      <c r="J19" s="106">
        <f t="shared" si="1"/>
        <v>0</v>
      </c>
      <c r="K19" s="102"/>
      <c r="L19" s="75">
        <v>0</v>
      </c>
      <c r="M19" s="116">
        <f t="shared" si="0"/>
        <v>0</v>
      </c>
      <c r="N19" s="127">
        <f t="shared" si="2"/>
        <v>0</v>
      </c>
      <c r="O19" s="107">
        <f t="shared" si="3"/>
        <v>0</v>
      </c>
      <c r="P19" s="128">
        <f>+SUM(N$6:N19)</f>
        <v>10450</v>
      </c>
    </row>
    <row r="20" spans="1:22" x14ac:dyDescent="0.3">
      <c r="A20" s="56">
        <v>15</v>
      </c>
      <c r="B20" s="55"/>
      <c r="C20" s="55"/>
      <c r="D20" s="55"/>
      <c r="E20" s="54"/>
      <c r="F20" s="105"/>
      <c r="G20" s="105"/>
      <c r="H20" s="102">
        <v>0</v>
      </c>
      <c r="I20" s="74"/>
      <c r="J20" s="106">
        <f t="shared" si="1"/>
        <v>0</v>
      </c>
      <c r="K20" s="102"/>
      <c r="L20" s="75">
        <v>0</v>
      </c>
      <c r="M20" s="116">
        <f t="shared" si="0"/>
        <v>0</v>
      </c>
      <c r="N20" s="127">
        <f t="shared" si="2"/>
        <v>0</v>
      </c>
      <c r="O20" s="107">
        <f t="shared" si="3"/>
        <v>0</v>
      </c>
      <c r="P20" s="128">
        <f>+SUM(N$6:N20)</f>
        <v>10450</v>
      </c>
    </row>
    <row r="21" spans="1:22" x14ac:dyDescent="0.3">
      <c r="A21" s="56">
        <v>16</v>
      </c>
      <c r="B21" s="55"/>
      <c r="C21" s="55"/>
      <c r="D21" s="55"/>
      <c r="E21" s="54"/>
      <c r="F21" s="105"/>
      <c r="G21" s="105"/>
      <c r="H21" s="102">
        <v>0</v>
      </c>
      <c r="I21" s="74"/>
      <c r="J21" s="106">
        <f t="shared" si="1"/>
        <v>0</v>
      </c>
      <c r="K21" s="102"/>
      <c r="L21" s="75">
        <v>0</v>
      </c>
      <c r="M21" s="116">
        <f t="shared" si="0"/>
        <v>0</v>
      </c>
      <c r="N21" s="127">
        <f t="shared" si="2"/>
        <v>0</v>
      </c>
      <c r="O21" s="107">
        <f t="shared" si="3"/>
        <v>0</v>
      </c>
      <c r="P21" s="128">
        <f>+SUM(N$6:N21)</f>
        <v>10450</v>
      </c>
    </row>
    <row r="22" spans="1:22" x14ac:dyDescent="0.3">
      <c r="A22" s="56">
        <v>17</v>
      </c>
      <c r="B22" s="55"/>
      <c r="C22" s="55"/>
      <c r="D22" s="55"/>
      <c r="E22" s="54"/>
      <c r="F22" s="105"/>
      <c r="G22" s="105"/>
      <c r="H22" s="102">
        <v>0</v>
      </c>
      <c r="I22" s="74"/>
      <c r="J22" s="106">
        <f t="shared" si="1"/>
        <v>0</v>
      </c>
      <c r="K22" s="102"/>
      <c r="L22" s="75">
        <v>0</v>
      </c>
      <c r="M22" s="116">
        <f t="shared" si="0"/>
        <v>0</v>
      </c>
      <c r="N22" s="127">
        <f t="shared" si="2"/>
        <v>0</v>
      </c>
      <c r="O22" s="107">
        <f t="shared" si="3"/>
        <v>0</v>
      </c>
      <c r="P22" s="128">
        <f>+SUM(N$6:N22)</f>
        <v>10450</v>
      </c>
    </row>
    <row r="23" spans="1:22" x14ac:dyDescent="0.3">
      <c r="A23" s="56">
        <v>18</v>
      </c>
      <c r="B23" s="55"/>
      <c r="C23" s="55"/>
      <c r="D23" s="55"/>
      <c r="E23" s="54"/>
      <c r="F23" s="105"/>
      <c r="G23" s="105"/>
      <c r="H23" s="102">
        <v>0</v>
      </c>
      <c r="I23" s="74"/>
      <c r="J23" s="106">
        <f t="shared" si="1"/>
        <v>0</v>
      </c>
      <c r="K23" s="102"/>
      <c r="L23" s="75">
        <v>0</v>
      </c>
      <c r="M23" s="116">
        <f t="shared" si="0"/>
        <v>0</v>
      </c>
      <c r="N23" s="127">
        <f t="shared" si="2"/>
        <v>0</v>
      </c>
      <c r="O23" s="107">
        <f t="shared" si="3"/>
        <v>0</v>
      </c>
      <c r="P23" s="128">
        <f>+SUM(N$6:N23)</f>
        <v>10450</v>
      </c>
    </row>
    <row r="24" spans="1:22" x14ac:dyDescent="0.3">
      <c r="A24" s="56">
        <v>19</v>
      </c>
      <c r="B24" s="55"/>
      <c r="C24" s="55"/>
      <c r="D24" s="55"/>
      <c r="E24" s="54"/>
      <c r="F24" s="105"/>
      <c r="G24" s="105"/>
      <c r="H24" s="102">
        <v>0</v>
      </c>
      <c r="I24" s="74"/>
      <c r="J24" s="106">
        <f t="shared" si="1"/>
        <v>0</v>
      </c>
      <c r="K24" s="102"/>
      <c r="L24" s="75">
        <v>0</v>
      </c>
      <c r="M24" s="116">
        <f t="shared" si="0"/>
        <v>0</v>
      </c>
      <c r="N24" s="127">
        <f t="shared" si="2"/>
        <v>0</v>
      </c>
      <c r="O24" s="107">
        <f t="shared" si="3"/>
        <v>0</v>
      </c>
      <c r="P24" s="128">
        <f>+SUM(N$6:N24)</f>
        <v>10450</v>
      </c>
    </row>
    <row r="25" spans="1:22" x14ac:dyDescent="0.3">
      <c r="A25" s="56">
        <v>20</v>
      </c>
      <c r="B25" s="55"/>
      <c r="C25" s="55"/>
      <c r="D25" s="55"/>
      <c r="E25" s="54"/>
      <c r="F25" s="105"/>
      <c r="G25" s="105"/>
      <c r="H25" s="102">
        <v>0</v>
      </c>
      <c r="I25" s="74"/>
      <c r="J25" s="106">
        <f t="shared" si="1"/>
        <v>0</v>
      </c>
      <c r="K25" s="102"/>
      <c r="L25" s="75">
        <v>0</v>
      </c>
      <c r="M25" s="116">
        <f t="shared" si="0"/>
        <v>0</v>
      </c>
      <c r="N25" s="127">
        <f t="shared" si="2"/>
        <v>0</v>
      </c>
      <c r="O25" s="107">
        <f t="shared" si="3"/>
        <v>0</v>
      </c>
      <c r="P25" s="128">
        <f>+SUM(N$6:N25)</f>
        <v>10450</v>
      </c>
    </row>
    <row r="26" spans="1:22" x14ac:dyDescent="0.3">
      <c r="A26" s="56">
        <v>21</v>
      </c>
      <c r="B26" s="55"/>
      <c r="C26" s="55"/>
      <c r="D26" s="55"/>
      <c r="E26" s="54"/>
      <c r="F26" s="105"/>
      <c r="G26" s="105"/>
      <c r="H26" s="102">
        <v>0</v>
      </c>
      <c r="I26" s="74"/>
      <c r="J26" s="106">
        <f t="shared" si="1"/>
        <v>0</v>
      </c>
      <c r="K26" s="102"/>
      <c r="L26" s="75">
        <v>0</v>
      </c>
      <c r="M26" s="116">
        <f t="shared" si="0"/>
        <v>0</v>
      </c>
      <c r="N26" s="127">
        <f t="shared" si="2"/>
        <v>0</v>
      </c>
      <c r="O26" s="107">
        <f t="shared" si="3"/>
        <v>0</v>
      </c>
      <c r="P26" s="128">
        <f>+SUM(N$6:N26)</f>
        <v>10450</v>
      </c>
    </row>
    <row r="27" spans="1:22" ht="13.5" thickBot="1" x14ac:dyDescent="0.35">
      <c r="A27" s="56">
        <v>22</v>
      </c>
      <c r="B27" s="62"/>
      <c r="C27" s="62"/>
      <c r="D27" s="62"/>
      <c r="E27" s="63"/>
      <c r="F27" s="110"/>
      <c r="G27" s="110"/>
      <c r="H27" s="102">
        <v>0</v>
      </c>
      <c r="I27" s="76"/>
      <c r="J27" s="111">
        <f t="shared" si="1"/>
        <v>0</v>
      </c>
      <c r="K27" s="103"/>
      <c r="L27" s="75">
        <v>0</v>
      </c>
      <c r="M27" s="117">
        <f t="shared" si="0"/>
        <v>0</v>
      </c>
      <c r="N27" s="129">
        <f t="shared" si="2"/>
        <v>0</v>
      </c>
      <c r="O27" s="112">
        <f t="shared" si="3"/>
        <v>0</v>
      </c>
      <c r="P27" s="130">
        <f>+SUM(N$6:N27)</f>
        <v>10450</v>
      </c>
    </row>
    <row r="28" spans="1:22" ht="13.5" thickBot="1" x14ac:dyDescent="0.35">
      <c r="A28" s="13"/>
      <c r="B28" s="13"/>
      <c r="C28" s="13"/>
      <c r="D28" s="13"/>
      <c r="E28" s="77" t="s">
        <v>36</v>
      </c>
      <c r="F28" s="13"/>
      <c r="H28" s="104">
        <f>SUM(H6:H27)</f>
        <v>15000</v>
      </c>
      <c r="I28" s="104"/>
      <c r="J28" s="104">
        <f t="shared" ref="J28:N28" si="4">SUM(J6:J27)</f>
        <v>17130</v>
      </c>
      <c r="K28" s="104">
        <f t="shared" si="4"/>
        <v>17130</v>
      </c>
      <c r="L28" s="104"/>
      <c r="M28" s="118">
        <f t="shared" si="4"/>
        <v>10450</v>
      </c>
      <c r="N28" s="131">
        <f t="shared" si="4"/>
        <v>10450</v>
      </c>
      <c r="O28" s="132"/>
      <c r="P28" s="133"/>
      <c r="Q28" s="4"/>
      <c r="R28" s="4"/>
      <c r="S28" s="4"/>
    </row>
    <row r="29" spans="1:22" x14ac:dyDescent="0.3">
      <c r="O29" s="3"/>
      <c r="S29" s="4"/>
      <c r="T29" s="4"/>
      <c r="U29" s="4"/>
      <c r="V29" s="4"/>
    </row>
    <row r="30" spans="1:22" x14ac:dyDescent="0.3">
      <c r="I30" s="7"/>
      <c r="J30" s="2"/>
      <c r="K30" s="2"/>
      <c r="L30" s="2"/>
      <c r="M30" s="2"/>
      <c r="N30" s="2"/>
      <c r="O30" s="2"/>
      <c r="P30" s="2"/>
      <c r="R30" s="2"/>
    </row>
    <row r="32" spans="1:22" x14ac:dyDescent="0.3">
      <c r="J32" s="2"/>
      <c r="K32" s="2"/>
      <c r="L32" s="2"/>
      <c r="M32" s="2"/>
      <c r="N32" s="2"/>
    </row>
    <row r="33" spans="10:14" x14ac:dyDescent="0.3">
      <c r="J33" s="2"/>
      <c r="K33" s="2"/>
      <c r="L33" s="2"/>
      <c r="M33" s="2"/>
      <c r="N33" s="2"/>
    </row>
    <row r="34" spans="10:14" x14ac:dyDescent="0.3">
      <c r="J34" s="2"/>
      <c r="K34" s="2"/>
      <c r="L34" s="2"/>
      <c r="M34" s="2"/>
      <c r="N34" s="2"/>
    </row>
    <row r="35" spans="10:14" x14ac:dyDescent="0.3">
      <c r="J35" s="2"/>
      <c r="K35" s="2"/>
      <c r="L35" s="2"/>
      <c r="M35" s="2"/>
      <c r="N35" s="2"/>
    </row>
  </sheetData>
  <conditionalFormatting sqref="H6:H27">
    <cfRule type="cellIs" dxfId="1" priority="3" operator="lessThan">
      <formula>500</formula>
    </cfRule>
  </conditionalFormatting>
  <conditionalFormatting sqref="M6:M27">
    <cfRule type="cellIs" dxfId="0" priority="2" operator="lessThan">
      <formula>500</formula>
    </cfRule>
  </conditionalFormatting>
  <dataValidations count="4">
    <dataValidation type="date" showInputMessage="1" showErrorMessage="1" error="FUERA DEL PERIODO DE JUSTIFICACIÓN" sqref="G6:G27" xr:uid="{3F16C209-0476-4522-AD6A-C7124E03B5D6}">
      <formula1>45292</formula1>
      <formula2>45716</formula2>
    </dataValidation>
    <dataValidation type="date" allowBlank="1" showInputMessage="1" showErrorMessage="1" error="FUERA DEL PERIODO SUBVENCIONABLE" sqref="F6:G27" xr:uid="{06736C12-1FA8-42C5-8247-7F05327760A2}">
      <formula1>45292</formula1>
      <formula2>45657</formula2>
    </dataValidation>
    <dataValidation type="textLength" allowBlank="1" showInputMessage="1" showErrorMessage="1" sqref="C5" xr:uid="{DF2F8211-9F81-460E-8DBA-238470D9F0DE}">
      <formula1>0</formula1>
      <formula2>60</formula2>
    </dataValidation>
    <dataValidation type="whole" errorStyle="information" operator="greaterThanOrEqual" allowBlank="1" showInputMessage="1" showErrorMessage="1" error="EL IMPORTE DEBE SER IGUAL O MAYOR A 500 EUROS" sqref="H6:H27" xr:uid="{B2EAC134-B611-4A5A-AFD2-D4DB34E8393D}">
      <formula1>500</formula1>
    </dataValidation>
  </dataValidations>
  <printOptions horizontalCentered="1" verticalCentered="1"/>
  <pageMargins left="0" right="0" top="0.74803149606299213" bottom="0.74803149606299213" header="0.31496062992125984" footer="0.31496062992125984"/>
  <pageSetup paperSize="8" scale="9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91C3-473A-49BE-BEC7-4FE955C204A2}">
  <sheetPr codeName="Hoja3"/>
  <dimension ref="B1:L18"/>
  <sheetViews>
    <sheetView tabSelected="1" topLeftCell="B1" workbookViewId="0">
      <selection activeCell="E7" sqref="E7"/>
    </sheetView>
  </sheetViews>
  <sheetFormatPr baseColWidth="10" defaultColWidth="11.453125" defaultRowHeight="13" x14ac:dyDescent="0.3"/>
  <cols>
    <col min="1" max="1" width="5.54296875" style="1" customWidth="1"/>
    <col min="2" max="3" width="11.453125" style="1" customWidth="1"/>
    <col min="4" max="5" width="10.81640625" style="1"/>
    <col min="6" max="6" width="14.26953125" style="1" customWidth="1"/>
    <col min="7" max="7" width="10.81640625" style="1"/>
    <col min="8" max="12" width="11.54296875" style="1" customWidth="1"/>
    <col min="13" max="256" width="10.81640625" style="1"/>
    <col min="257" max="257" width="5.54296875" style="1" customWidth="1"/>
    <col min="258" max="259" width="11.453125" style="1" customWidth="1"/>
    <col min="260" max="261" width="10.81640625" style="1"/>
    <col min="262" max="262" width="14.26953125" style="1" customWidth="1"/>
    <col min="263" max="512" width="10.81640625" style="1"/>
    <col min="513" max="513" width="5.54296875" style="1" customWidth="1"/>
    <col min="514" max="515" width="11.453125" style="1" customWidth="1"/>
    <col min="516" max="517" width="10.81640625" style="1"/>
    <col min="518" max="518" width="14.26953125" style="1" customWidth="1"/>
    <col min="519" max="768" width="10.81640625" style="1"/>
    <col min="769" max="769" width="5.54296875" style="1" customWidth="1"/>
    <col min="770" max="771" width="11.453125" style="1" customWidth="1"/>
    <col min="772" max="773" width="10.81640625" style="1"/>
    <col min="774" max="774" width="14.26953125" style="1" customWidth="1"/>
    <col min="775" max="1024" width="10.81640625" style="1"/>
    <col min="1025" max="1025" width="5.54296875" style="1" customWidth="1"/>
    <col min="1026" max="1027" width="11.453125" style="1" customWidth="1"/>
    <col min="1028" max="1029" width="10.81640625" style="1"/>
    <col min="1030" max="1030" width="14.26953125" style="1" customWidth="1"/>
    <col min="1031" max="1280" width="10.81640625" style="1"/>
    <col min="1281" max="1281" width="5.54296875" style="1" customWidth="1"/>
    <col min="1282" max="1283" width="11.453125" style="1" customWidth="1"/>
    <col min="1284" max="1285" width="10.81640625" style="1"/>
    <col min="1286" max="1286" width="14.26953125" style="1" customWidth="1"/>
    <col min="1287" max="1536" width="10.81640625" style="1"/>
    <col min="1537" max="1537" width="5.54296875" style="1" customWidth="1"/>
    <col min="1538" max="1539" width="11.453125" style="1" customWidth="1"/>
    <col min="1540" max="1541" width="10.81640625" style="1"/>
    <col min="1542" max="1542" width="14.26953125" style="1" customWidth="1"/>
    <col min="1543" max="1792" width="10.81640625" style="1"/>
    <col min="1793" max="1793" width="5.54296875" style="1" customWidth="1"/>
    <col min="1794" max="1795" width="11.453125" style="1" customWidth="1"/>
    <col min="1796" max="1797" width="10.81640625" style="1"/>
    <col min="1798" max="1798" width="14.26953125" style="1" customWidth="1"/>
    <col min="1799" max="2048" width="10.81640625" style="1"/>
    <col min="2049" max="2049" width="5.54296875" style="1" customWidth="1"/>
    <col min="2050" max="2051" width="11.453125" style="1" customWidth="1"/>
    <col min="2052" max="2053" width="10.81640625" style="1"/>
    <col min="2054" max="2054" width="14.26953125" style="1" customWidth="1"/>
    <col min="2055" max="2304" width="10.81640625" style="1"/>
    <col min="2305" max="2305" width="5.54296875" style="1" customWidth="1"/>
    <col min="2306" max="2307" width="11.453125" style="1" customWidth="1"/>
    <col min="2308" max="2309" width="10.81640625" style="1"/>
    <col min="2310" max="2310" width="14.26953125" style="1" customWidth="1"/>
    <col min="2311" max="2560" width="10.81640625" style="1"/>
    <col min="2561" max="2561" width="5.54296875" style="1" customWidth="1"/>
    <col min="2562" max="2563" width="11.453125" style="1" customWidth="1"/>
    <col min="2564" max="2565" width="10.81640625" style="1"/>
    <col min="2566" max="2566" width="14.26953125" style="1" customWidth="1"/>
    <col min="2567" max="2816" width="10.81640625" style="1"/>
    <col min="2817" max="2817" width="5.54296875" style="1" customWidth="1"/>
    <col min="2818" max="2819" width="11.453125" style="1" customWidth="1"/>
    <col min="2820" max="2821" width="10.81640625" style="1"/>
    <col min="2822" max="2822" width="14.26953125" style="1" customWidth="1"/>
    <col min="2823" max="3072" width="10.81640625" style="1"/>
    <col min="3073" max="3073" width="5.54296875" style="1" customWidth="1"/>
    <col min="3074" max="3075" width="11.453125" style="1" customWidth="1"/>
    <col min="3076" max="3077" width="10.81640625" style="1"/>
    <col min="3078" max="3078" width="14.26953125" style="1" customWidth="1"/>
    <col min="3079" max="3328" width="10.81640625" style="1"/>
    <col min="3329" max="3329" width="5.54296875" style="1" customWidth="1"/>
    <col min="3330" max="3331" width="11.453125" style="1" customWidth="1"/>
    <col min="3332" max="3333" width="10.81640625" style="1"/>
    <col min="3334" max="3334" width="14.26953125" style="1" customWidth="1"/>
    <col min="3335" max="3584" width="10.81640625" style="1"/>
    <col min="3585" max="3585" width="5.54296875" style="1" customWidth="1"/>
    <col min="3586" max="3587" width="11.453125" style="1" customWidth="1"/>
    <col min="3588" max="3589" width="10.81640625" style="1"/>
    <col min="3590" max="3590" width="14.26953125" style="1" customWidth="1"/>
    <col min="3591" max="3840" width="10.81640625" style="1"/>
    <col min="3841" max="3841" width="5.54296875" style="1" customWidth="1"/>
    <col min="3842" max="3843" width="11.453125" style="1" customWidth="1"/>
    <col min="3844" max="3845" width="10.81640625" style="1"/>
    <col min="3846" max="3846" width="14.26953125" style="1" customWidth="1"/>
    <col min="3847" max="4096" width="10.81640625" style="1"/>
    <col min="4097" max="4097" width="5.54296875" style="1" customWidth="1"/>
    <col min="4098" max="4099" width="11.453125" style="1" customWidth="1"/>
    <col min="4100" max="4101" width="10.81640625" style="1"/>
    <col min="4102" max="4102" width="14.26953125" style="1" customWidth="1"/>
    <col min="4103" max="4352" width="10.81640625" style="1"/>
    <col min="4353" max="4353" width="5.54296875" style="1" customWidth="1"/>
    <col min="4354" max="4355" width="11.453125" style="1" customWidth="1"/>
    <col min="4356" max="4357" width="10.81640625" style="1"/>
    <col min="4358" max="4358" width="14.26953125" style="1" customWidth="1"/>
    <col min="4359" max="4608" width="10.81640625" style="1"/>
    <col min="4609" max="4609" width="5.54296875" style="1" customWidth="1"/>
    <col min="4610" max="4611" width="11.453125" style="1" customWidth="1"/>
    <col min="4612" max="4613" width="10.81640625" style="1"/>
    <col min="4614" max="4614" width="14.26953125" style="1" customWidth="1"/>
    <col min="4615" max="4864" width="10.81640625" style="1"/>
    <col min="4865" max="4865" width="5.54296875" style="1" customWidth="1"/>
    <col min="4866" max="4867" width="11.453125" style="1" customWidth="1"/>
    <col min="4868" max="4869" width="10.81640625" style="1"/>
    <col min="4870" max="4870" width="14.26953125" style="1" customWidth="1"/>
    <col min="4871" max="5120" width="10.81640625" style="1"/>
    <col min="5121" max="5121" width="5.54296875" style="1" customWidth="1"/>
    <col min="5122" max="5123" width="11.453125" style="1" customWidth="1"/>
    <col min="5124" max="5125" width="10.81640625" style="1"/>
    <col min="5126" max="5126" width="14.26953125" style="1" customWidth="1"/>
    <col min="5127" max="5376" width="10.81640625" style="1"/>
    <col min="5377" max="5377" width="5.54296875" style="1" customWidth="1"/>
    <col min="5378" max="5379" width="11.453125" style="1" customWidth="1"/>
    <col min="5380" max="5381" width="10.81640625" style="1"/>
    <col min="5382" max="5382" width="14.26953125" style="1" customWidth="1"/>
    <col min="5383" max="5632" width="10.81640625" style="1"/>
    <col min="5633" max="5633" width="5.54296875" style="1" customWidth="1"/>
    <col min="5634" max="5635" width="11.453125" style="1" customWidth="1"/>
    <col min="5636" max="5637" width="10.81640625" style="1"/>
    <col min="5638" max="5638" width="14.26953125" style="1" customWidth="1"/>
    <col min="5639" max="5888" width="10.81640625" style="1"/>
    <col min="5889" max="5889" width="5.54296875" style="1" customWidth="1"/>
    <col min="5890" max="5891" width="11.453125" style="1" customWidth="1"/>
    <col min="5892" max="5893" width="10.81640625" style="1"/>
    <col min="5894" max="5894" width="14.26953125" style="1" customWidth="1"/>
    <col min="5895" max="6144" width="10.81640625" style="1"/>
    <col min="6145" max="6145" width="5.54296875" style="1" customWidth="1"/>
    <col min="6146" max="6147" width="11.453125" style="1" customWidth="1"/>
    <col min="6148" max="6149" width="10.81640625" style="1"/>
    <col min="6150" max="6150" width="14.26953125" style="1" customWidth="1"/>
    <col min="6151" max="6400" width="10.81640625" style="1"/>
    <col min="6401" max="6401" width="5.54296875" style="1" customWidth="1"/>
    <col min="6402" max="6403" width="11.453125" style="1" customWidth="1"/>
    <col min="6404" max="6405" width="10.81640625" style="1"/>
    <col min="6406" max="6406" width="14.26953125" style="1" customWidth="1"/>
    <col min="6407" max="6656" width="10.81640625" style="1"/>
    <col min="6657" max="6657" width="5.54296875" style="1" customWidth="1"/>
    <col min="6658" max="6659" width="11.453125" style="1" customWidth="1"/>
    <col min="6660" max="6661" width="10.81640625" style="1"/>
    <col min="6662" max="6662" width="14.26953125" style="1" customWidth="1"/>
    <col min="6663" max="6912" width="10.81640625" style="1"/>
    <col min="6913" max="6913" width="5.54296875" style="1" customWidth="1"/>
    <col min="6914" max="6915" width="11.453125" style="1" customWidth="1"/>
    <col min="6916" max="6917" width="10.81640625" style="1"/>
    <col min="6918" max="6918" width="14.26953125" style="1" customWidth="1"/>
    <col min="6919" max="7168" width="10.81640625" style="1"/>
    <col min="7169" max="7169" width="5.54296875" style="1" customWidth="1"/>
    <col min="7170" max="7171" width="11.453125" style="1" customWidth="1"/>
    <col min="7172" max="7173" width="10.81640625" style="1"/>
    <col min="7174" max="7174" width="14.26953125" style="1" customWidth="1"/>
    <col min="7175" max="7424" width="10.81640625" style="1"/>
    <col min="7425" max="7425" width="5.54296875" style="1" customWidth="1"/>
    <col min="7426" max="7427" width="11.453125" style="1" customWidth="1"/>
    <col min="7428" max="7429" width="10.81640625" style="1"/>
    <col min="7430" max="7430" width="14.26953125" style="1" customWidth="1"/>
    <col min="7431" max="7680" width="10.81640625" style="1"/>
    <col min="7681" max="7681" width="5.54296875" style="1" customWidth="1"/>
    <col min="7682" max="7683" width="11.453125" style="1" customWidth="1"/>
    <col min="7684" max="7685" width="10.81640625" style="1"/>
    <col min="7686" max="7686" width="14.26953125" style="1" customWidth="1"/>
    <col min="7687" max="7936" width="10.81640625" style="1"/>
    <col min="7937" max="7937" width="5.54296875" style="1" customWidth="1"/>
    <col min="7938" max="7939" width="11.453125" style="1" customWidth="1"/>
    <col min="7940" max="7941" width="10.81640625" style="1"/>
    <col min="7942" max="7942" width="14.26953125" style="1" customWidth="1"/>
    <col min="7943" max="8192" width="10.81640625" style="1"/>
    <col min="8193" max="8193" width="5.54296875" style="1" customWidth="1"/>
    <col min="8194" max="8195" width="11.453125" style="1" customWidth="1"/>
    <col min="8196" max="8197" width="10.81640625" style="1"/>
    <col min="8198" max="8198" width="14.26953125" style="1" customWidth="1"/>
    <col min="8199" max="8448" width="10.81640625" style="1"/>
    <col min="8449" max="8449" width="5.54296875" style="1" customWidth="1"/>
    <col min="8450" max="8451" width="11.453125" style="1" customWidth="1"/>
    <col min="8452" max="8453" width="10.81640625" style="1"/>
    <col min="8454" max="8454" width="14.26953125" style="1" customWidth="1"/>
    <col min="8455" max="8704" width="10.81640625" style="1"/>
    <col min="8705" max="8705" width="5.54296875" style="1" customWidth="1"/>
    <col min="8706" max="8707" width="11.453125" style="1" customWidth="1"/>
    <col min="8708" max="8709" width="10.81640625" style="1"/>
    <col min="8710" max="8710" width="14.26953125" style="1" customWidth="1"/>
    <col min="8711" max="8960" width="10.81640625" style="1"/>
    <col min="8961" max="8961" width="5.54296875" style="1" customWidth="1"/>
    <col min="8962" max="8963" width="11.453125" style="1" customWidth="1"/>
    <col min="8964" max="8965" width="10.81640625" style="1"/>
    <col min="8966" max="8966" width="14.26953125" style="1" customWidth="1"/>
    <col min="8967" max="9216" width="10.81640625" style="1"/>
    <col min="9217" max="9217" width="5.54296875" style="1" customWidth="1"/>
    <col min="9218" max="9219" width="11.453125" style="1" customWidth="1"/>
    <col min="9220" max="9221" width="10.81640625" style="1"/>
    <col min="9222" max="9222" width="14.26953125" style="1" customWidth="1"/>
    <col min="9223" max="9472" width="10.81640625" style="1"/>
    <col min="9473" max="9473" width="5.54296875" style="1" customWidth="1"/>
    <col min="9474" max="9475" width="11.453125" style="1" customWidth="1"/>
    <col min="9476" max="9477" width="10.81640625" style="1"/>
    <col min="9478" max="9478" width="14.26953125" style="1" customWidth="1"/>
    <col min="9479" max="9728" width="10.81640625" style="1"/>
    <col min="9729" max="9729" width="5.54296875" style="1" customWidth="1"/>
    <col min="9730" max="9731" width="11.453125" style="1" customWidth="1"/>
    <col min="9732" max="9733" width="10.81640625" style="1"/>
    <col min="9734" max="9734" width="14.26953125" style="1" customWidth="1"/>
    <col min="9735" max="9984" width="10.81640625" style="1"/>
    <col min="9985" max="9985" width="5.54296875" style="1" customWidth="1"/>
    <col min="9986" max="9987" width="11.453125" style="1" customWidth="1"/>
    <col min="9988" max="9989" width="10.81640625" style="1"/>
    <col min="9990" max="9990" width="14.26953125" style="1" customWidth="1"/>
    <col min="9991" max="10240" width="10.81640625" style="1"/>
    <col min="10241" max="10241" width="5.54296875" style="1" customWidth="1"/>
    <col min="10242" max="10243" width="11.453125" style="1" customWidth="1"/>
    <col min="10244" max="10245" width="10.81640625" style="1"/>
    <col min="10246" max="10246" width="14.26953125" style="1" customWidth="1"/>
    <col min="10247" max="10496" width="10.81640625" style="1"/>
    <col min="10497" max="10497" width="5.54296875" style="1" customWidth="1"/>
    <col min="10498" max="10499" width="11.453125" style="1" customWidth="1"/>
    <col min="10500" max="10501" width="10.81640625" style="1"/>
    <col min="10502" max="10502" width="14.26953125" style="1" customWidth="1"/>
    <col min="10503" max="10752" width="10.81640625" style="1"/>
    <col min="10753" max="10753" width="5.54296875" style="1" customWidth="1"/>
    <col min="10754" max="10755" width="11.453125" style="1" customWidth="1"/>
    <col min="10756" max="10757" width="10.81640625" style="1"/>
    <col min="10758" max="10758" width="14.26953125" style="1" customWidth="1"/>
    <col min="10759" max="11008" width="10.81640625" style="1"/>
    <col min="11009" max="11009" width="5.54296875" style="1" customWidth="1"/>
    <col min="11010" max="11011" width="11.453125" style="1" customWidth="1"/>
    <col min="11012" max="11013" width="10.81640625" style="1"/>
    <col min="11014" max="11014" width="14.26953125" style="1" customWidth="1"/>
    <col min="11015" max="11264" width="10.81640625" style="1"/>
    <col min="11265" max="11265" width="5.54296875" style="1" customWidth="1"/>
    <col min="11266" max="11267" width="11.453125" style="1" customWidth="1"/>
    <col min="11268" max="11269" width="10.81640625" style="1"/>
    <col min="11270" max="11270" width="14.26953125" style="1" customWidth="1"/>
    <col min="11271" max="11520" width="10.81640625" style="1"/>
    <col min="11521" max="11521" width="5.54296875" style="1" customWidth="1"/>
    <col min="11522" max="11523" width="11.453125" style="1" customWidth="1"/>
    <col min="11524" max="11525" width="10.81640625" style="1"/>
    <col min="11526" max="11526" width="14.26953125" style="1" customWidth="1"/>
    <col min="11527" max="11776" width="10.81640625" style="1"/>
    <col min="11777" max="11777" width="5.54296875" style="1" customWidth="1"/>
    <col min="11778" max="11779" width="11.453125" style="1" customWidth="1"/>
    <col min="11780" max="11781" width="10.81640625" style="1"/>
    <col min="11782" max="11782" width="14.26953125" style="1" customWidth="1"/>
    <col min="11783" max="12032" width="10.81640625" style="1"/>
    <col min="12033" max="12033" width="5.54296875" style="1" customWidth="1"/>
    <col min="12034" max="12035" width="11.453125" style="1" customWidth="1"/>
    <col min="12036" max="12037" width="10.81640625" style="1"/>
    <col min="12038" max="12038" width="14.26953125" style="1" customWidth="1"/>
    <col min="12039" max="12288" width="10.81640625" style="1"/>
    <col min="12289" max="12289" width="5.54296875" style="1" customWidth="1"/>
    <col min="12290" max="12291" width="11.453125" style="1" customWidth="1"/>
    <col min="12292" max="12293" width="10.81640625" style="1"/>
    <col min="12294" max="12294" width="14.26953125" style="1" customWidth="1"/>
    <col min="12295" max="12544" width="10.81640625" style="1"/>
    <col min="12545" max="12545" width="5.54296875" style="1" customWidth="1"/>
    <col min="12546" max="12547" width="11.453125" style="1" customWidth="1"/>
    <col min="12548" max="12549" width="10.81640625" style="1"/>
    <col min="12550" max="12550" width="14.26953125" style="1" customWidth="1"/>
    <col min="12551" max="12800" width="10.81640625" style="1"/>
    <col min="12801" max="12801" width="5.54296875" style="1" customWidth="1"/>
    <col min="12802" max="12803" width="11.453125" style="1" customWidth="1"/>
    <col min="12804" max="12805" width="10.81640625" style="1"/>
    <col min="12806" max="12806" width="14.26953125" style="1" customWidth="1"/>
    <col min="12807" max="13056" width="10.81640625" style="1"/>
    <col min="13057" max="13057" width="5.54296875" style="1" customWidth="1"/>
    <col min="13058" max="13059" width="11.453125" style="1" customWidth="1"/>
    <col min="13060" max="13061" width="10.81640625" style="1"/>
    <col min="13062" max="13062" width="14.26953125" style="1" customWidth="1"/>
    <col min="13063" max="13312" width="10.81640625" style="1"/>
    <col min="13313" max="13313" width="5.54296875" style="1" customWidth="1"/>
    <col min="13314" max="13315" width="11.453125" style="1" customWidth="1"/>
    <col min="13316" max="13317" width="10.81640625" style="1"/>
    <col min="13318" max="13318" width="14.26953125" style="1" customWidth="1"/>
    <col min="13319" max="13568" width="10.81640625" style="1"/>
    <col min="13569" max="13569" width="5.54296875" style="1" customWidth="1"/>
    <col min="13570" max="13571" width="11.453125" style="1" customWidth="1"/>
    <col min="13572" max="13573" width="10.81640625" style="1"/>
    <col min="13574" max="13574" width="14.26953125" style="1" customWidth="1"/>
    <col min="13575" max="13824" width="10.81640625" style="1"/>
    <col min="13825" max="13825" width="5.54296875" style="1" customWidth="1"/>
    <col min="13826" max="13827" width="11.453125" style="1" customWidth="1"/>
    <col min="13828" max="13829" width="10.81640625" style="1"/>
    <col min="13830" max="13830" width="14.26953125" style="1" customWidth="1"/>
    <col min="13831" max="14080" width="10.81640625" style="1"/>
    <col min="14081" max="14081" width="5.54296875" style="1" customWidth="1"/>
    <col min="14082" max="14083" width="11.453125" style="1" customWidth="1"/>
    <col min="14084" max="14085" width="10.81640625" style="1"/>
    <col min="14086" max="14086" width="14.26953125" style="1" customWidth="1"/>
    <col min="14087" max="14336" width="10.81640625" style="1"/>
    <col min="14337" max="14337" width="5.54296875" style="1" customWidth="1"/>
    <col min="14338" max="14339" width="11.453125" style="1" customWidth="1"/>
    <col min="14340" max="14341" width="10.81640625" style="1"/>
    <col min="14342" max="14342" width="14.26953125" style="1" customWidth="1"/>
    <col min="14343" max="14592" width="10.81640625" style="1"/>
    <col min="14593" max="14593" width="5.54296875" style="1" customWidth="1"/>
    <col min="14594" max="14595" width="11.453125" style="1" customWidth="1"/>
    <col min="14596" max="14597" width="10.81640625" style="1"/>
    <col min="14598" max="14598" width="14.26953125" style="1" customWidth="1"/>
    <col min="14599" max="14848" width="10.81640625" style="1"/>
    <col min="14849" max="14849" width="5.54296875" style="1" customWidth="1"/>
    <col min="14850" max="14851" width="11.453125" style="1" customWidth="1"/>
    <col min="14852" max="14853" width="10.81640625" style="1"/>
    <col min="14854" max="14854" width="14.26953125" style="1" customWidth="1"/>
    <col min="14855" max="15104" width="10.81640625" style="1"/>
    <col min="15105" max="15105" width="5.54296875" style="1" customWidth="1"/>
    <col min="15106" max="15107" width="11.453125" style="1" customWidth="1"/>
    <col min="15108" max="15109" width="10.81640625" style="1"/>
    <col min="15110" max="15110" width="14.26953125" style="1" customWidth="1"/>
    <col min="15111" max="15360" width="10.81640625" style="1"/>
    <col min="15361" max="15361" width="5.54296875" style="1" customWidth="1"/>
    <col min="15362" max="15363" width="11.453125" style="1" customWidth="1"/>
    <col min="15364" max="15365" width="10.81640625" style="1"/>
    <col min="15366" max="15366" width="14.26953125" style="1" customWidth="1"/>
    <col min="15367" max="15616" width="10.81640625" style="1"/>
    <col min="15617" max="15617" width="5.54296875" style="1" customWidth="1"/>
    <col min="15618" max="15619" width="11.453125" style="1" customWidth="1"/>
    <col min="15620" max="15621" width="10.81640625" style="1"/>
    <col min="15622" max="15622" width="14.26953125" style="1" customWidth="1"/>
    <col min="15623" max="15872" width="10.81640625" style="1"/>
    <col min="15873" max="15873" width="5.54296875" style="1" customWidth="1"/>
    <col min="15874" max="15875" width="11.453125" style="1" customWidth="1"/>
    <col min="15876" max="15877" width="10.81640625" style="1"/>
    <col min="15878" max="15878" width="14.26953125" style="1" customWidth="1"/>
    <col min="15879" max="16128" width="10.81640625" style="1"/>
    <col min="16129" max="16129" width="5.54296875" style="1" customWidth="1"/>
    <col min="16130" max="16131" width="11.453125" style="1" customWidth="1"/>
    <col min="16132" max="16133" width="10.81640625" style="1"/>
    <col min="16134" max="16134" width="14.26953125" style="1" customWidth="1"/>
    <col min="16135" max="16384" width="10.81640625" style="1"/>
  </cols>
  <sheetData>
    <row r="1" spans="2:12" ht="13.5" thickBot="1" x14ac:dyDescent="0.35">
      <c r="B1" s="8" t="s">
        <v>1</v>
      </c>
      <c r="D1" s="44" t="s">
        <v>2</v>
      </c>
      <c r="E1" s="38"/>
      <c r="H1" s="70" t="s">
        <v>92</v>
      </c>
      <c r="I1" s="71" t="s">
        <v>93</v>
      </c>
    </row>
    <row r="3" spans="2:12" ht="13.5" thickBot="1" x14ac:dyDescent="0.35"/>
    <row r="4" spans="2:12" ht="14" x14ac:dyDescent="0.3">
      <c r="B4" s="9" t="s">
        <v>67</v>
      </c>
      <c r="C4" s="10"/>
      <c r="D4" s="10"/>
      <c r="E4" s="10"/>
      <c r="F4" s="10"/>
      <c r="G4" s="11"/>
      <c r="J4" s="83"/>
      <c r="K4" s="84"/>
      <c r="L4" s="83"/>
    </row>
    <row r="5" spans="2:12" ht="14" x14ac:dyDescent="0.3">
      <c r="B5" s="12"/>
      <c r="D5" s="13" t="s">
        <v>68</v>
      </c>
      <c r="E5" s="13" t="s">
        <v>69</v>
      </c>
      <c r="F5" s="13" t="s">
        <v>70</v>
      </c>
      <c r="G5" s="14" t="s">
        <v>71</v>
      </c>
      <c r="J5" s="83"/>
      <c r="K5" s="84"/>
      <c r="L5" s="84"/>
    </row>
    <row r="6" spans="2:12" ht="26" x14ac:dyDescent="0.3">
      <c r="B6" s="15"/>
      <c r="C6" s="16"/>
      <c r="D6" s="17" t="s">
        <v>72</v>
      </c>
      <c r="E6" s="18" t="s">
        <v>73</v>
      </c>
      <c r="F6" s="19" t="s">
        <v>74</v>
      </c>
      <c r="G6" s="20" t="s">
        <v>75</v>
      </c>
      <c r="J6" s="83"/>
      <c r="K6" s="84"/>
      <c r="L6" s="84"/>
    </row>
    <row r="7" spans="2:12" x14ac:dyDescent="0.3">
      <c r="B7" s="45" t="s">
        <v>76</v>
      </c>
      <c r="C7" s="26"/>
      <c r="D7" s="46">
        <f>FACTURAS!H28</f>
        <v>15000</v>
      </c>
      <c r="E7" s="47">
        <f>FACTURAS!M28</f>
        <v>10450</v>
      </c>
      <c r="F7" s="48">
        <f>E7*(IF(I1="MICRO",0.75,IF(I1="PEQUEÑA",0.5,IF(I1="MEDIANA",0.25,0))))</f>
        <v>7837.5</v>
      </c>
      <c r="G7" s="49">
        <f>+IF(D7=0,0,F7/E7)</f>
        <v>0.75</v>
      </c>
      <c r="I7" s="72" t="s">
        <v>77</v>
      </c>
      <c r="J7" s="72"/>
      <c r="K7" s="72"/>
    </row>
    <row r="8" spans="2:12" x14ac:dyDescent="0.3">
      <c r="B8" s="45" t="s">
        <v>78</v>
      </c>
      <c r="C8" s="26"/>
      <c r="D8" s="47">
        <f>NOMINAS!I27</f>
        <v>21625</v>
      </c>
      <c r="E8" s="47">
        <f>NOMINAS!L27</f>
        <v>17065</v>
      </c>
      <c r="F8" s="48">
        <f>E8*(IF(I1="MICRO",0.75,IF(I1="PEQUEÑA",0.5,IF(I1="MEDIANA",0.25,0))))</f>
        <v>12798.75</v>
      </c>
      <c r="G8" s="49">
        <f>+IF(D8=0,0,F8/E8)</f>
        <v>0.75</v>
      </c>
      <c r="I8" s="72" t="s">
        <v>79</v>
      </c>
      <c r="J8" s="72"/>
      <c r="K8" s="72"/>
    </row>
    <row r="9" spans="2:12" x14ac:dyDescent="0.3">
      <c r="B9" s="50"/>
      <c r="C9" s="51" t="s">
        <v>80</v>
      </c>
      <c r="D9" s="52">
        <f>+D8+D7</f>
        <v>36625</v>
      </c>
      <c r="E9" s="52">
        <f>+E8+E7</f>
        <v>27515</v>
      </c>
      <c r="F9" s="52">
        <f>+F8+F7</f>
        <v>20636.25</v>
      </c>
      <c r="G9" s="53">
        <f>+IF(D9=0,0,F9/E9)</f>
        <v>0.75</v>
      </c>
      <c r="I9" s="72"/>
      <c r="J9" s="72"/>
      <c r="K9" s="72"/>
    </row>
    <row r="10" spans="2:12" x14ac:dyDescent="0.3">
      <c r="B10" s="45" t="s">
        <v>81</v>
      </c>
      <c r="C10" s="26"/>
      <c r="D10" s="73" t="s">
        <v>82</v>
      </c>
      <c r="E10" s="47" t="s">
        <v>83</v>
      </c>
      <c r="F10" s="47"/>
      <c r="G10" s="49"/>
      <c r="I10" s="72"/>
      <c r="J10" s="72"/>
      <c r="K10" s="72"/>
    </row>
    <row r="11" spans="2:12" x14ac:dyDescent="0.3">
      <c r="B11" s="21" t="s">
        <v>84</v>
      </c>
      <c r="G11" s="22"/>
    </row>
    <row r="12" spans="2:12" x14ac:dyDescent="0.3">
      <c r="B12" s="21" t="s">
        <v>85</v>
      </c>
      <c r="G12" s="22"/>
    </row>
    <row r="13" spans="2:12" x14ac:dyDescent="0.3">
      <c r="B13" s="21" t="s">
        <v>86</v>
      </c>
      <c r="G13" s="22"/>
    </row>
    <row r="14" spans="2:12" x14ac:dyDescent="0.3">
      <c r="B14" s="21" t="s">
        <v>87</v>
      </c>
      <c r="G14" s="22"/>
    </row>
    <row r="15" spans="2:12" ht="13.5" thickBot="1" x14ac:dyDescent="0.35">
      <c r="B15" s="23" t="s">
        <v>88</v>
      </c>
      <c r="C15" s="24"/>
      <c r="D15" s="24"/>
      <c r="E15" s="24"/>
      <c r="F15" s="24"/>
      <c r="G15" s="25"/>
    </row>
    <row r="17" spans="2:12" ht="27" customHeight="1" x14ac:dyDescent="0.3">
      <c r="B17" s="208" t="str">
        <f>+IF(D10="SI","Tal y como se indica en el Informe Técnico ( carpeta GEN41 en la Fase D), la empresa presenta gastos totales del proyecto, que cumplen con el importe mínimo exigido en el art. 7 de esta Convocatoria.", "No cumple inversión mínima")</f>
        <v>Tal y como se indica en el Informe Técnico ( carpeta GEN41 en la Fase D), la empresa presenta gastos totales del proyecto, que cumplen con el importe mínimo exigido en el art. 7 de esta Convocatoria.</v>
      </c>
      <c r="C17" s="208"/>
      <c r="D17" s="208"/>
      <c r="E17" s="208"/>
      <c r="F17" s="208"/>
      <c r="G17" s="208"/>
      <c r="H17" s="208"/>
      <c r="I17" s="208"/>
      <c r="J17" s="208"/>
      <c r="K17" s="208"/>
      <c r="L17" s="208"/>
    </row>
    <row r="18" spans="2:12" ht="27" customHeight="1" x14ac:dyDescent="0.3">
      <c r="B18" s="209" t="s">
        <v>89</v>
      </c>
      <c r="C18" s="209"/>
      <c r="D18" s="209"/>
      <c r="E18" s="209"/>
      <c r="F18" s="209"/>
      <c r="G18" s="209"/>
      <c r="H18" s="209"/>
      <c r="I18" s="209"/>
      <c r="J18" s="209"/>
      <c r="K18" s="209"/>
      <c r="L18" s="209"/>
    </row>
  </sheetData>
  <sheetProtection algorithmName="SHA-512" hashValue="whbdGMNrb+kbgvN3QFgPFj2bhpb2fhrCu4hM+VAY4MwBawBNZG0M3gQ3X33b8FVAf6BJBsxK7LEE1RWNSimOMA==" saltValue="a06C6JFq0tanCj6L99ZI1A==" spinCount="100000" sheet="1" objects="1" scenarios="1" selectLockedCells="1" selectUnlockedCells="1"/>
  <mergeCells count="2">
    <mergeCell ref="B17:L17"/>
    <mergeCell ref="B18:L18"/>
  </mergeCells>
  <dataValidations count="2">
    <dataValidation type="list" allowBlank="1" showInputMessage="1" showErrorMessage="1" sqref="I1" xr:uid="{51375319-9369-4EC4-9DAF-1F1FEFA62236}">
      <formula1>"MICRO,PEQUEÑA,MEDIANA"</formula1>
    </dataValidation>
    <dataValidation allowBlank="1" showInputMessage="1" sqref="F12" xr:uid="{299DC1F1-199C-4013-A3B1-4A9ADB7A7B1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EA92120-375F-4074-A790-2FB9E22C2A81}">
          <x14:formula1>
            <xm:f>'Tablas Valores'!$B$8:$B$9</xm:f>
          </x14:formula1>
          <xm:sqref>I12</xm:sqref>
        </x14:dataValidation>
        <x14:dataValidation type="list" showInputMessage="1" showErrorMessage="1" errorTitle="INVERSIÓN MÍNIMA" error="COMPROBAR INVERSIÓN MÍNIMA" prompt="COMPROBAR INVERSIÓN MÍNIMA" xr:uid="{E5376C38-7DA9-417E-A12B-8B3272B62C06}">
          <x14:formula1>
            <xm:f>'Tablas Valores'!$B$8:$B$9</xm:f>
          </x14:formula1>
          <xm:sqref>D10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BF275-1608-4AF1-9D44-9262896BD3EE}">
  <sheetPr codeName="Hoja4"/>
  <dimension ref="B4:H14"/>
  <sheetViews>
    <sheetView zoomScaleNormal="100" workbookViewId="0">
      <pane ySplit="4" topLeftCell="A5" activePane="bottomLeft" state="frozen"/>
      <selection activeCell="G14" sqref="G14"/>
      <selection pane="bottomLeft" activeCell="I9" sqref="I9"/>
    </sheetView>
  </sheetViews>
  <sheetFormatPr baseColWidth="10" defaultColWidth="11.453125" defaultRowHeight="14.5" x14ac:dyDescent="0.35"/>
  <cols>
    <col min="3" max="3" width="22.54296875" customWidth="1"/>
    <col min="9" max="9" width="20.81640625" bestFit="1" customWidth="1"/>
    <col min="10" max="10" width="6.54296875" bestFit="1" customWidth="1"/>
    <col min="11" max="11" width="4.36328125" bestFit="1" customWidth="1"/>
    <col min="12" max="12" width="7.81640625" bestFit="1" customWidth="1"/>
    <col min="13" max="13" width="15" bestFit="1" customWidth="1"/>
  </cols>
  <sheetData>
    <row r="4" spans="2:8" ht="15" thickBot="1" x14ac:dyDescent="0.4"/>
    <row r="5" spans="2:8" ht="15" thickBot="1" x14ac:dyDescent="0.4">
      <c r="D5" s="1"/>
      <c r="E5" s="190" t="s">
        <v>113</v>
      </c>
      <c r="F5" s="191" t="s">
        <v>114</v>
      </c>
      <c r="G5" s="11" t="s">
        <v>112</v>
      </c>
    </row>
    <row r="6" spans="2:8" ht="15" thickBot="1" x14ac:dyDescent="0.4">
      <c r="D6" s="151" t="s">
        <v>106</v>
      </c>
      <c r="E6" s="154">
        <v>0</v>
      </c>
      <c r="F6" s="154">
        <v>23.6</v>
      </c>
      <c r="G6" s="155">
        <f>E6*F6%</f>
        <v>0</v>
      </c>
    </row>
    <row r="7" spans="2:8" ht="15" thickBot="1" x14ac:dyDescent="0.4">
      <c r="B7" t="s">
        <v>117</v>
      </c>
      <c r="D7" s="152" t="s">
        <v>107</v>
      </c>
      <c r="E7" s="82">
        <f>E6</f>
        <v>0</v>
      </c>
      <c r="F7" s="82">
        <v>1.5</v>
      </c>
      <c r="G7" s="155">
        <f t="shared" ref="G7:G11" si="0">E7*F7%</f>
        <v>0</v>
      </c>
    </row>
    <row r="8" spans="2:8" ht="15" thickBot="1" x14ac:dyDescent="0.4">
      <c r="B8" t="s">
        <v>82</v>
      </c>
      <c r="D8" s="152" t="s">
        <v>108</v>
      </c>
      <c r="E8" s="82">
        <f>E6</f>
        <v>0</v>
      </c>
      <c r="F8" s="82">
        <v>5.5</v>
      </c>
      <c r="G8" s="155">
        <f t="shared" si="0"/>
        <v>0</v>
      </c>
    </row>
    <row r="9" spans="2:8" ht="15" thickBot="1" x14ac:dyDescent="0.4">
      <c r="B9" t="s">
        <v>94</v>
      </c>
      <c r="D9" s="152" t="s">
        <v>115</v>
      </c>
      <c r="E9" s="82">
        <f>E6</f>
        <v>0</v>
      </c>
      <c r="F9" s="82">
        <v>0.6</v>
      </c>
      <c r="G9" s="155">
        <f t="shared" si="0"/>
        <v>0</v>
      </c>
    </row>
    <row r="10" spans="2:8" ht="15" thickBot="1" x14ac:dyDescent="0.4">
      <c r="D10" s="152" t="s">
        <v>109</v>
      </c>
      <c r="E10" s="82">
        <f>E6</f>
        <v>0</v>
      </c>
      <c r="F10" s="82">
        <v>0.2</v>
      </c>
      <c r="G10" s="155">
        <f t="shared" si="0"/>
        <v>0</v>
      </c>
    </row>
    <row r="11" spans="2:8" ht="15" thickBot="1" x14ac:dyDescent="0.4">
      <c r="D11" s="152" t="s">
        <v>110</v>
      </c>
      <c r="E11" s="82">
        <f>E7</f>
        <v>0</v>
      </c>
      <c r="F11" s="82">
        <v>0.57999999999999996</v>
      </c>
      <c r="G11" s="155">
        <f t="shared" si="0"/>
        <v>0</v>
      </c>
    </row>
    <row r="12" spans="2:8" ht="15" thickBot="1" x14ac:dyDescent="0.4">
      <c r="D12" s="153" t="s">
        <v>111</v>
      </c>
      <c r="E12" s="156">
        <f>E6</f>
        <v>0</v>
      </c>
      <c r="F12" s="156">
        <v>0</v>
      </c>
      <c r="G12" s="155">
        <f>E12*F12%</f>
        <v>0</v>
      </c>
    </row>
    <row r="13" spans="2:8" ht="15" thickBot="1" x14ac:dyDescent="0.4">
      <c r="D13" s="1"/>
      <c r="E13" s="70" t="s">
        <v>80</v>
      </c>
      <c r="F13" s="70">
        <f>SUM(F6:F12)</f>
        <v>31.98</v>
      </c>
      <c r="G13" s="192">
        <f>IFERROR(IF(COUNT(G6,G7,G8,G10,G9,G11,G12)&lt;7,"Error.Faltan conceptos",SUM(G6,G7,G8,G10,G9,G11,G12)),"Error en la fórmula")</f>
        <v>0</v>
      </c>
    </row>
    <row r="14" spans="2:8" ht="15" thickBot="1" x14ac:dyDescent="0.4">
      <c r="G14" s="193">
        <f>E6*F13%</f>
        <v>0</v>
      </c>
      <c r="H14" t="s">
        <v>116</v>
      </c>
    </row>
  </sheetData>
  <sheetProtection algorithmName="SHA-512" hashValue="nD6V8qGwLnkqXYStlEyo3+QxS9Zw4JegPt1eDcF+SFCxmc6q/nL6HvONFPKeraMqPcyQLm6+EAsoxEyzexTnSA==" saltValue="6s6I7+2Ar54/bJDT0phv2Q==" spinCount="100000" sheet="1" selectLockedCells="1" selectUnlockedCells="1"/>
  <phoneticPr fontId="1" type="noConversion"/>
  <pageMargins left="0.7" right="0.7" top="0.75" bottom="0.75" header="0.3" footer="0.3"/>
  <pageSetup paperSize="9" orientation="portrait" horizontalDpi="4294967292" verticalDpi="1200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eb9876-3857-4e5b-b42d-06b8616255c6">
      <Terms xmlns="http://schemas.microsoft.com/office/infopath/2007/PartnerControls"/>
    </lcf76f155ced4ddcb4097134ff3c332f>
    <TaxCatchAll xmlns="8bfa8349-f487-4436-bb51-9b58289200a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5766DC99A377499FE87DEEA2202B48" ma:contentTypeVersion="18" ma:contentTypeDescription="Crear nuevo documento." ma:contentTypeScope="" ma:versionID="e9e07315c5d3a47b47ca2674fba4c3b6">
  <xsd:schema xmlns:xsd="http://www.w3.org/2001/XMLSchema" xmlns:xs="http://www.w3.org/2001/XMLSchema" xmlns:p="http://schemas.microsoft.com/office/2006/metadata/properties" xmlns:ns2="eaeb9876-3857-4e5b-b42d-06b8616255c6" xmlns:ns3="8bfa8349-f487-4436-bb51-9b58289200a3" targetNamespace="http://schemas.microsoft.com/office/2006/metadata/properties" ma:root="true" ma:fieldsID="defa7fdb671e139797a31cf7b8f0d87c" ns2:_="" ns3:_="">
    <xsd:import namespace="eaeb9876-3857-4e5b-b42d-06b8616255c6"/>
    <xsd:import namespace="8bfa8349-f487-4436-bb51-9b58289200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b9876-3857-4e5b-b42d-06b8616255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a8349-f487-4436-bb51-9b58289200a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09c7b00-3098-45c2-ad85-1bcaa38f7165}" ma:internalName="TaxCatchAll" ma:showField="CatchAllData" ma:web="8bfa8349-f487-4436-bb51-9b58289200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162AE4-6181-4586-AF15-88D166355505}">
  <ds:schemaRefs>
    <ds:schemaRef ds:uri="6b122378-22cc-4dcb-8df9-e3a4f454553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f1e39fc-f0db-47fa-a49f-1dcbdd8afe0e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E3EB6A-5883-49A2-81CD-7CA8EE89FE94}"/>
</file>

<file path=customXml/itemProps3.xml><?xml version="1.0" encoding="utf-8"?>
<ds:datastoreItem xmlns:ds="http://schemas.openxmlformats.org/officeDocument/2006/customXml" ds:itemID="{F4E6EFA4-BE82-4197-9359-4DFF4FFB36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NOMINAS</vt:lpstr>
      <vt:lpstr>FACTURAS</vt:lpstr>
      <vt:lpstr>RESUMEN SUBV</vt:lpstr>
      <vt:lpstr>Tablas Valores</vt:lpstr>
      <vt:lpstr>NOMINAS!Área_de_impresión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CASTILLO</dc:creator>
  <cp:keywords/>
  <dc:description/>
  <cp:lastModifiedBy>Lorenzo Marcos, Javier</cp:lastModifiedBy>
  <cp:revision/>
  <cp:lastPrinted>2023-10-24T11:53:29Z</cp:lastPrinted>
  <dcterms:created xsi:type="dcterms:W3CDTF">2022-09-19T18:34:49Z</dcterms:created>
  <dcterms:modified xsi:type="dcterms:W3CDTF">2025-06-16T07:55:13Z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0x010100E05766DC99A377499FE87DEEA2202B48</vt:lpwstr>
  </property>
  <property fmtid="{D5CDD505-2E9C-101B-9397-08002B2CF9AE}" pid="3" name="MediaServiceImageTags">
    <vt:lpwstr/>
  </property>
</Properties>
</file>