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03-CONVENIOS Y SUBVENCIONES\05_CONVOCATORIA SUBV\2026\9. Justificación\"/>
    </mc:Choice>
  </mc:AlternateContent>
  <xr:revisionPtr revIDLastSave="0" documentId="13_ncr:1_{6003E0C3-4630-481F-8DCE-9C5BED315BCC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Declaración" sheetId="23" r:id="rId1"/>
    <sheet name="Coste sin IVA" sheetId="20" r:id="rId2"/>
    <sheet name="Ingresos-gastos" sheetId="7" r:id="rId3"/>
    <sheet name="Tablas de datos" sheetId="25" state="hidden" r:id="rId4"/>
  </sheets>
  <definedNames>
    <definedName name="_xlnm._FilterDatabase" localSheetId="1" hidden="1">'Coste sin IVA'!$A$1:$R$15</definedName>
    <definedName name="_xlnm._FilterDatabase" localSheetId="0" hidden="1">Declaración!#REF!</definedName>
    <definedName name="_xlnm.Print_Area" localSheetId="1">'Coste sin IVA'!$B$1:$R$26</definedName>
    <definedName name="_xlnm.Print_Area" localSheetId="0">Declaración!$A$1:$B$13</definedName>
    <definedName name="_xlnm.Print_Area" localSheetId="2">'Ingresos-gastos'!#REF!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" i="20" l="1"/>
  <c r="J19" i="20"/>
  <c r="J20" i="20"/>
  <c r="J21" i="20"/>
  <c r="B3" i="20"/>
  <c r="B4" i="20" s="1"/>
  <c r="B5" i="20" s="1"/>
  <c r="B6" i="20" s="1"/>
  <c r="B7" i="20" s="1"/>
  <c r="B8" i="20" s="1"/>
  <c r="B9" i="20" s="1"/>
  <c r="B10" i="20" s="1"/>
  <c r="B11" i="20" s="1"/>
  <c r="B12" i="20" s="1"/>
  <c r="B13" i="20" s="1"/>
  <c r="B14" i="20" s="1"/>
  <c r="B2" i="20"/>
  <c r="K11" i="20"/>
  <c r="M11" i="20" s="1"/>
  <c r="J11" i="20"/>
  <c r="R11" i="20" s="1"/>
  <c r="J2" i="20"/>
  <c r="R2" i="20" s="1"/>
  <c r="K2" i="20"/>
  <c r="L2" i="20" s="1"/>
  <c r="K24" i="20"/>
  <c r="M22" i="20"/>
  <c r="M23" i="20"/>
  <c r="K5" i="20"/>
  <c r="N5" i="20"/>
  <c r="N11" i="20" l="1"/>
  <c r="N2" i="20"/>
  <c r="B5" i="7" l="1"/>
  <c r="B12" i="7"/>
  <c r="B4" i="7"/>
  <c r="M21" i="20" l="1"/>
  <c r="M20" i="20"/>
  <c r="K8" i="20" l="1"/>
  <c r="N8" i="20" s="1"/>
  <c r="J8" i="20"/>
  <c r="R8" i="20" s="1"/>
  <c r="J13" i="20"/>
  <c r="R13" i="20" s="1"/>
  <c r="K13" i="20"/>
  <c r="K4" i="20"/>
  <c r="K3" i="20"/>
  <c r="K6" i="20"/>
  <c r="N6" i="20" s="1"/>
  <c r="K7" i="20"/>
  <c r="N7" i="20" s="1"/>
  <c r="K9" i="20"/>
  <c r="N9" i="20" s="1"/>
  <c r="K10" i="20"/>
  <c r="N10" i="20" s="1"/>
  <c r="K12" i="20"/>
  <c r="M12" i="20" s="1"/>
  <c r="K14" i="20"/>
  <c r="M14" i="20" s="1"/>
  <c r="N14" i="20" s="1"/>
  <c r="J14" i="20"/>
  <c r="R14" i="20" s="1"/>
  <c r="N12" i="20" l="1"/>
  <c r="M13" i="20"/>
  <c r="N13" i="20" s="1"/>
  <c r="J15" i="20"/>
  <c r="L3" i="20"/>
  <c r="N3" i="20" l="1"/>
  <c r="K15" i="20"/>
  <c r="L15" i="20"/>
  <c r="Q18" i="20"/>
  <c r="M18" i="20"/>
  <c r="Q19" i="20"/>
  <c r="M19" i="20"/>
  <c r="Q20" i="20"/>
  <c r="Q21" i="20"/>
  <c r="J4" i="20" l="1"/>
  <c r="R4" i="20" s="1"/>
  <c r="M24" i="20" l="1"/>
  <c r="Q23" i="20"/>
  <c r="Q22" i="20"/>
  <c r="B19" i="20" l="1"/>
  <c r="B20" i="20" s="1"/>
  <c r="B21" i="20" s="1"/>
  <c r="B22" i="20" s="1"/>
  <c r="B23" i="20" s="1"/>
  <c r="J24" i="20" l="1"/>
  <c r="J12" i="20"/>
  <c r="R12" i="20" s="1"/>
  <c r="L24" i="20" l="1"/>
  <c r="L26" i="20" s="1"/>
  <c r="J10" i="20" l="1"/>
  <c r="R10" i="20" s="1"/>
  <c r="J9" i="20"/>
  <c r="R9" i="20" s="1"/>
  <c r="J7" i="20"/>
  <c r="R7" i="20" s="1"/>
  <c r="J6" i="20"/>
  <c r="R6" i="20" s="1"/>
  <c r="J5" i="20"/>
  <c r="R5" i="20" s="1"/>
  <c r="J3" i="20"/>
  <c r="R3" i="20" s="1"/>
  <c r="N4" i="20" l="1"/>
  <c r="J26" i="20"/>
  <c r="B11" i="7" l="1"/>
  <c r="B13" i="7" s="1"/>
  <c r="C17" i="7" s="1"/>
  <c r="C19" i="7" s="1"/>
  <c r="M15" i="20"/>
  <c r="M26" i="20" s="1"/>
  <c r="L10" i="23"/>
  <c r="K26" i="20" l="1"/>
  <c r="B8" i="7" s="1"/>
  <c r="B15" i="7" s="1"/>
</calcChain>
</file>

<file path=xl/sharedStrings.xml><?xml version="1.0" encoding="utf-8"?>
<sst xmlns="http://schemas.openxmlformats.org/spreadsheetml/2006/main" count="232" uniqueCount="169">
  <si>
    <t>EVENTOS SL</t>
  </si>
  <si>
    <t>B0000001</t>
  </si>
  <si>
    <t>00000001V</t>
  </si>
  <si>
    <t>NOMBRE DEL EVENTO</t>
  </si>
  <si>
    <t>FECHA DE CELEBRACIÓN DEL EVENTO</t>
  </si>
  <si>
    <r>
      <t xml:space="preserve">Listado de facturas de </t>
    </r>
    <r>
      <rPr>
        <b/>
        <u/>
        <sz val="11"/>
        <color rgb="FF000000"/>
        <rFont val="Arial"/>
        <family val="2"/>
      </rPr>
      <t>gastos subvencionables (</t>
    </r>
    <r>
      <rPr>
        <b/>
        <sz val="11"/>
        <color rgb="FF000000"/>
        <rFont val="Arial"/>
        <family val="2"/>
      </rPr>
      <t>contratos alquiler bienes inmuebles; servicios de catering; servicios de producción, desarrollo y logística; material fungible; comunicación y difusión)</t>
    </r>
  </si>
  <si>
    <r>
      <rPr>
        <b/>
        <sz val="11"/>
        <rFont val="Arial"/>
        <family val="2"/>
      </rPr>
      <t>Nº</t>
    </r>
  </si>
  <si>
    <t>Número de la factura</t>
  </si>
  <si>
    <t>Nombre del acreedor</t>
  </si>
  <si>
    <t>NIF acreedor</t>
  </si>
  <si>
    <t>FECHA DE
EXPEDICIÓN (dd/mm/aaaa)</t>
  </si>
  <si>
    <t>DESCRIPCIÓN</t>
  </si>
  <si>
    <t>BASE IMPONIBLE 
(SIN IVA) (€)</t>
  </si>
  <si>
    <t>IMPORTE TOTAL CON IVA  (€)</t>
  </si>
  <si>
    <t>IMPORTE IMPUTADO AL EVENTO (€)</t>
  </si>
  <si>
    <t>IMPORTE IMPUTADO AL EVENTO FINANCIADO CON ESTA SUBVENCIÓN (€)</t>
  </si>
  <si>
    <t>IMPORTE IMPUTADO AL EVENTO FINANCIADO  CON OTRAS SUBVENCIONES (€)</t>
  </si>
  <si>
    <t>IMPORTE IMPUTADO AL EVENTO FINANCIADO  CON OTRAS FUENTES DE FINANCIACION (€)</t>
  </si>
  <si>
    <t>OBSERVACIONES DE LA FACTURA</t>
  </si>
  <si>
    <t>MODO DE PAGO</t>
  </si>
  <si>
    <t>FECHA DE PAGO</t>
  </si>
  <si>
    <t>IMPORTE PAGADO (€)</t>
  </si>
  <si>
    <t>OBSERVACIONES  DEL PAGO</t>
  </si>
  <si>
    <t>SALAS SL</t>
  </si>
  <si>
    <t>B1111111</t>
  </si>
  <si>
    <t>ALQUILER DEL ESPACIO</t>
  </si>
  <si>
    <t>TRANSFERENCIA BANCARIA</t>
  </si>
  <si>
    <t>CONSULTORIA SL</t>
  </si>
  <si>
    <t>B1111112</t>
  </si>
  <si>
    <t>SERVICIOS ASESORAMIENTO Y CONSULTORIA PARA PRODUCCIÓN EVENTO</t>
  </si>
  <si>
    <t>MONTAJES SL</t>
  </si>
  <si>
    <t>B1111113</t>
  </si>
  <si>
    <t>MONTAJE Y DESMONTAJE</t>
  </si>
  <si>
    <t>CATERING SL</t>
  </si>
  <si>
    <t>B1111114</t>
  </si>
  <si>
    <t>CATERING</t>
  </si>
  <si>
    <t>MOBILIARIO SL</t>
  </si>
  <si>
    <t>B1111115</t>
  </si>
  <si>
    <t>ALQUILER MOBIILIARIO Y DECORACIÓN</t>
  </si>
  <si>
    <t>COMUNICACIÓN SL</t>
  </si>
  <si>
    <t>B1111116</t>
  </si>
  <si>
    <t>COMUNICACIÓN, CREATIVIDADES Y AUDIOVISUALES</t>
  </si>
  <si>
    <t>DESARROLLOS SL</t>
  </si>
  <si>
    <t>B1111117</t>
  </si>
  <si>
    <t xml:space="preserve">DESARROLLO DE LA WEB DEL EVENTO </t>
  </si>
  <si>
    <t>AZAFATAS SL</t>
  </si>
  <si>
    <t>B1111120</t>
  </si>
  <si>
    <t>AZAFATAS</t>
  </si>
  <si>
    <t>SEGURIDAD SA</t>
  </si>
  <si>
    <t>A1111100</t>
  </si>
  <si>
    <t>SEGURIDAD</t>
  </si>
  <si>
    <t>Listado de facturas de gastos NO subvencionables directos (gastos de alojamiento, gastos de transporte, premios en metálico o en especie).</t>
  </si>
  <si>
    <t>HOTEL SL</t>
  </si>
  <si>
    <t>B1111200</t>
  </si>
  <si>
    <t>SUBTOTAL FACTURAS (€)</t>
  </si>
  <si>
    <t>Listado de nóminas de los gastos de personal</t>
  </si>
  <si>
    <t>NOMBRE DE LA PERSONA TRABAJADORA</t>
  </si>
  <si>
    <t>NIF DE LA PERSONA TRABAJADORA</t>
  </si>
  <si>
    <t>FECHA DE
EMISIÓN (dd/mm/aaaa)</t>
  </si>
  <si>
    <t>MES  AL QUE SE REFIERE LA NÓMINA</t>
  </si>
  <si>
    <t>TOTAL DEVENGADO
 (BRUTO) (€)</t>
  </si>
  <si>
    <t>LIQUIDO A PERCIBIR
 (NETO) (€)</t>
  </si>
  <si>
    <t>ISABEL PEREZ PEREZ</t>
  </si>
  <si>
    <t>11111111W</t>
  </si>
  <si>
    <t>ANA RODRIGUEZ RODRIGUEZ</t>
  </si>
  <si>
    <t>SUBTOTAL NÓMINAS (€)</t>
  </si>
  <si>
    <t>COSTE SIN IVA DEL EVENTO (SUBTOTAL NÓMINAS + SUBTOTAL FACTURAS)</t>
  </si>
  <si>
    <t>INGRESOS DEL EVENTO</t>
  </si>
  <si>
    <t>Importe (€)</t>
  </si>
  <si>
    <t>Observaciones</t>
  </si>
  <si>
    <t>Ingresos por patrocinios del evento (sin IVA)</t>
  </si>
  <si>
    <t>Ingresos por venta de entradas del evento (sin IVA)</t>
  </si>
  <si>
    <t>Ingresos por alquiler de stands del evento(sin IVA)</t>
  </si>
  <si>
    <t>Otras subvenciones al evento</t>
  </si>
  <si>
    <t>Otros ingresos directos del evento (sin IVA)</t>
  </si>
  <si>
    <t>(Explicar naturaleza)</t>
  </si>
  <si>
    <t>TOTAL INGRESOS</t>
  </si>
  <si>
    <t>COSTES DEL EVENTO</t>
  </si>
  <si>
    <t>COSTE SIN IVA DEL EVENTO (€)</t>
  </si>
  <si>
    <t>(Coincide con la celda COSTE SIN IVA DEL EVENTO (€) de la hoja excel "Coste sin IVA")</t>
  </si>
  <si>
    <t xml:space="preserve">OTROS COSTES DIRECTOS </t>
  </si>
  <si>
    <t>TOTAL COSTES</t>
  </si>
  <si>
    <t>DIFERENCIA: TOTAL INGRESOS-TOTAL COSTES</t>
  </si>
  <si>
    <t>100-2026</t>
  </si>
  <si>
    <t>101-2026</t>
  </si>
  <si>
    <t>105-2026</t>
  </si>
  <si>
    <t>106-2026</t>
  </si>
  <si>
    <t>30/02/2026</t>
  </si>
  <si>
    <t>15 y 16 de abril de 2026</t>
  </si>
  <si>
    <t>ALOJAMIENTO DE PONENTES</t>
  </si>
  <si>
    <t>589752</t>
  </si>
  <si>
    <t>B1111118</t>
  </si>
  <si>
    <t>PREMIO 1º CLASIFICADO</t>
  </si>
  <si>
    <t>NEWSTARTUP SL</t>
  </si>
  <si>
    <t>TRANSPORTE PONENTES</t>
  </si>
  <si>
    <t>GASTO DE ALOJAMIENTO NO SE FINANCIA CON ESTA SUBVENCIÓN AL NO SER GASTO SUBVENCIONABLE. SE FINANCIARÁ CON LA SUBVENCIÓN DEL MINISTERIO</t>
  </si>
  <si>
    <t>GASTO DE PREMIO NO SE FINANCIA CON ESTA SUBVENCIÓN AL NO SER GASTO SUBVENCIONABLE. SE FINANCIARÁ CON LA SUBVENCIÓN DEL MINISTERIO</t>
  </si>
  <si>
    <t>GASTO DE TRANSPORTE NO SE FINANCIA CON ESTA SUBVENCIÓN AL NO SER GASTO SUBVENCIONABLE. SE FINANCIARÁ CON LA SUBVENCIÓN DEL MINISTERIO</t>
  </si>
  <si>
    <t>PAGO CON TARJETA</t>
  </si>
  <si>
    <t>Dos pagos: uno de 12000€ el 4/5/26 y otro de 12000€ el 4/1/26</t>
  </si>
  <si>
    <t>Pagos realizados abarcan factura 6 y factura 7</t>
  </si>
  <si>
    <t>85976</t>
  </si>
  <si>
    <t>TRANSFER SL</t>
  </si>
  <si>
    <t>B1111210</t>
  </si>
  <si>
    <t>300 entradas vendidas a 200 €</t>
  </si>
  <si>
    <t>SUBVENCIONES  DEL MINISTERIO.</t>
  </si>
  <si>
    <t>TECH ASOCIACION, CORPORATE X</t>
  </si>
  <si>
    <t>10 stands alquilados por 600 €</t>
  </si>
  <si>
    <t>ESTA FACTURA SE FINANCIA CON LA SUBVENCION DEL MINISTERIO</t>
  </si>
  <si>
    <t>SE PROPONE FINANCIAR PARCIALMENTE CON ESTA SUBVENCIÓN ESTA FACTURA (1500€)   PARA NO SUPERAR LA SUBVENCION A CONCEDER</t>
  </si>
  <si>
    <t>NO SE PROPONE FINANCIAR  CON ESTA SUBVENCIÓN PARA NO SUPERAR LA SUBVENCION A CONCEDER</t>
  </si>
  <si>
    <t xml:space="preserve">SE PROPONE FINANCIAR TOTALMENTE CON ESTA SUBVENCIÓN </t>
  </si>
  <si>
    <t>DEDICACIÓN A ESTE EVENTO 100%. Finalmente se opta por no proponer gasto de personal para ser financiada con esta subvención</t>
  </si>
  <si>
    <t>INVESTMADRID</t>
  </si>
  <si>
    <t>Son dos facturas correspondientes a costes del evento, pero que no forman parte del coste sin IVA por haber sido emitidas fuera de plazo (factura emitida el 30/9/25 de asesoramiento de 5000, factura emitida 20/2/26 de 5000 € de acreditacion )</t>
  </si>
  <si>
    <t>DEDICACIÓN A ESTE EVENTO 100%.Prorrateado 3 días del mes de marzo (el periodo subvencionable comienza el 28 de marzo). Finalmente se opta por no proponer gasto de personal para ser financiada con esta subvención</t>
  </si>
  <si>
    <t>DEDICACIÓN A ESTE EVENTO 100%.  Finalmente se opta por no proponer gasto de personal para ser financiada con esta subvención.</t>
  </si>
  <si>
    <t>DEDICACIÓN A ESTE EVENTO 50%. Finalmente se opta por no proponer gasto de personal para ser financiada con esta subvención</t>
  </si>
  <si>
    <t>DEDICACIÓN A ESTE EVENTO 50%.  Finalmente se opta por no proponer gasto de personal para ser financiada con esta subvención</t>
  </si>
  <si>
    <t>SOLO SE PODRÍA FINANCIAR CON ESTA SUBVENCIÓN 4500 € DE CATERING  PARA CUMPLIR QUE NO SUPERA EL 10% DEL IMPORTE DE LA SUBVENCIÓN.NO OBSTANTE, NO SE PROPONE FINANCIAR  CON ESTA SUBVENCIÓN PARA NO SUPERAR LA SUBVENCION A CONCEDER</t>
  </si>
  <si>
    <t>ENTIDAD BENEFICIARIA</t>
  </si>
  <si>
    <t>NIF ENTIDAD BENEFICIARIA</t>
  </si>
  <si>
    <t>NOMBRE Y APELLIDOS DEL REPRESENTANTE LEGAL DE LA ENTIDAD BENEFICIARIA</t>
  </si>
  <si>
    <t>NIF DEL REPRESENTANTE LEGAL DE LA ENTIDAD BENEFICIARIA</t>
  </si>
  <si>
    <t>MEMORIA ECONÓMICA DE LA CUENTA JUSTIFICATIVA DE LA SUBVENCIÓN PARA EL FOMENTO DE ENCUENTROS EMPRESARIALES INTERNACIONALES QUE PROMOCIONEN MADRID COMO CAPITAL DE NEGOCIOS (CONVOCATORIA 2026)</t>
  </si>
  <si>
    <t>El representante legal de la entidad beneficiaria de esta subvención DECLARA que toda la información suministrada en esta MEMORIA ECONÓMICA, así como las facturas, nóminas y justificantes de pago que la acompañan,  se corresponden con la realidad de los ingresos y gastos del evento.</t>
  </si>
  <si>
    <t>CATEGORÍA GASTO</t>
  </si>
  <si>
    <t>Columna1</t>
  </si>
  <si>
    <t>Temática</t>
  </si>
  <si>
    <t>Tipo de gasto</t>
  </si>
  <si>
    <t>SI</t>
  </si>
  <si>
    <t>Aeroespacial</t>
  </si>
  <si>
    <t>Honorarios ponentes extranjeros</t>
  </si>
  <si>
    <t>NO</t>
  </si>
  <si>
    <t>Defensa y movilidad avanzada</t>
  </si>
  <si>
    <t>Alquiler de bienes inmuebles</t>
  </si>
  <si>
    <t>Movilidad urbana</t>
  </si>
  <si>
    <t>Catering</t>
  </si>
  <si>
    <t>Transporte inteligente</t>
  </si>
  <si>
    <t>Servicios de producción, desarrollo y logística</t>
  </si>
  <si>
    <t>Vehículos eléctricos y autónomos</t>
  </si>
  <si>
    <t xml:space="preserve">Material fungible y suministros </t>
  </si>
  <si>
    <t>Audiovisual</t>
  </si>
  <si>
    <t xml:space="preserve">Publicación y difusión </t>
  </si>
  <si>
    <t>Videojuegos</t>
  </si>
  <si>
    <t>Seguros</t>
  </si>
  <si>
    <t>Contenidos digitales</t>
  </si>
  <si>
    <t>Ciencias de la vida y salud</t>
  </si>
  <si>
    <t>Digital e inteligencia artificial</t>
  </si>
  <si>
    <t>Ciberseguridad</t>
  </si>
  <si>
    <t>Big data</t>
  </si>
  <si>
    <t>Servicios digitales avanzados</t>
  </si>
  <si>
    <t>iCloud</t>
  </si>
  <si>
    <t>Analítica avanzada</t>
  </si>
  <si>
    <t>Semiconductores</t>
  </si>
  <si>
    <t>Fintech</t>
  </si>
  <si>
    <t>Servicios financieros digitales</t>
  </si>
  <si>
    <t>Tecnologías limpias</t>
  </si>
  <si>
    <t>Energía</t>
  </si>
  <si>
    <t>Innovación en ingeniería</t>
  </si>
  <si>
    <t>Servicios avanzados</t>
  </si>
  <si>
    <t>Servicios públicos (suministros urbanos, Smart city)</t>
  </si>
  <si>
    <t>Energías renovables</t>
  </si>
  <si>
    <t>Eficiencia energética</t>
  </si>
  <si>
    <t>Industria</t>
  </si>
  <si>
    <t>Atracción y retención de talento nacional e internacional</t>
  </si>
  <si>
    <t>Otros</t>
  </si>
  <si>
    <t>TEMÁTICA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</si>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</sst>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  <numFmt numFmtId="165" formatCode="_-* #,##0.00\ [$€-C0A]_-;\-* #,##0.00\ [$€-C0A]_-;_-* &quot;-&quot;??\ [$€-C0A]_-;_-@_-"/>
    <numFmt numFmtId="166" formatCode="[$-C0A]m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E6E6E6"/>
      </bottom>
      <diagonal/>
    </border>
    <border>
      <left/>
      <right/>
      <top style="medium">
        <color rgb="FFE6E6E6"/>
      </top>
      <bottom style="medium">
        <color rgb="FFE6E6E6"/>
      </bottom>
      <diagonal/>
    </border>
    <border>
      <left/>
      <right/>
      <top style="medium">
        <color rgb="FFE6E6E6"/>
      </top>
      <bottom/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0" fontId="1" fillId="0" borderId="0" xfId="39" applyFont="1" applyAlignment="1">
      <alignment vertical="center" wrapText="1"/>
    </xf>
    <xf numFmtId="0" fontId="9" fillId="0" borderId="0" xfId="39" applyFont="1" applyAlignment="1">
      <alignment vertical="center"/>
    </xf>
    <xf numFmtId="0" fontId="1" fillId="3" borderId="1" xfId="39" applyFont="1" applyFill="1" applyBorder="1" applyAlignment="1">
      <alignment vertical="center" wrapText="1"/>
    </xf>
    <xf numFmtId="0" fontId="3" fillId="0" borderId="0" xfId="39" applyFont="1" applyAlignment="1">
      <alignment horizontal="center" vertical="center"/>
    </xf>
    <xf numFmtId="0" fontId="12" fillId="0" borderId="0" xfId="39" applyFont="1" applyAlignment="1">
      <alignment vertical="center"/>
    </xf>
    <xf numFmtId="1" fontId="2" fillId="3" borderId="1" xfId="39" applyNumberFormat="1" applyFont="1" applyFill="1" applyBorder="1" applyAlignment="1">
      <alignment horizontal="center" vertical="center" wrapText="1"/>
    </xf>
    <xf numFmtId="49" fontId="2" fillId="3" borderId="1" xfId="39" applyNumberFormat="1" applyFont="1" applyFill="1" applyBorder="1" applyAlignment="1">
      <alignment horizontal="center" vertical="center" wrapText="1"/>
    </xf>
    <xf numFmtId="0" fontId="2" fillId="3" borderId="1" xfId="39" applyFont="1" applyFill="1" applyBorder="1" applyAlignment="1">
      <alignment horizontal="left" vertical="center" wrapText="1"/>
    </xf>
    <xf numFmtId="7" fontId="2" fillId="3" borderId="1" xfId="39" applyNumberFormat="1" applyFont="1" applyFill="1" applyBorder="1" applyAlignment="1">
      <alignment horizontal="right" vertical="center" wrapText="1"/>
    </xf>
    <xf numFmtId="0" fontId="2" fillId="3" borderId="1" xfId="39" applyFont="1" applyFill="1" applyBorder="1" applyAlignment="1">
      <alignment vertical="center"/>
    </xf>
    <xf numFmtId="0" fontId="2" fillId="2" borderId="0" xfId="39" applyFont="1" applyFill="1" applyAlignment="1">
      <alignment vertical="center"/>
    </xf>
    <xf numFmtId="0" fontId="2" fillId="3" borderId="1" xfId="39" applyFont="1" applyFill="1" applyBorder="1"/>
    <xf numFmtId="0" fontId="2" fillId="0" borderId="0" xfId="39" applyFont="1" applyAlignment="1">
      <alignment horizontal="center" vertical="center"/>
    </xf>
    <xf numFmtId="0" fontId="12" fillId="0" borderId="3" xfId="39" applyFont="1" applyBorder="1" applyAlignment="1">
      <alignment vertical="center"/>
    </xf>
    <xf numFmtId="0" fontId="12" fillId="0" borderId="1" xfId="39" applyFont="1" applyBorder="1" applyAlignment="1">
      <alignment vertical="center"/>
    </xf>
    <xf numFmtId="7" fontId="3" fillId="5" borderId="1" xfId="39" applyNumberFormat="1" applyFont="1" applyFill="1" applyBorder="1" applyAlignment="1">
      <alignment horizontal="right" vertical="center" wrapText="1"/>
    </xf>
    <xf numFmtId="0" fontId="2" fillId="0" borderId="0" xfId="39" applyFont="1" applyAlignment="1">
      <alignment horizontal="left" vertical="center"/>
    </xf>
    <xf numFmtId="0" fontId="2" fillId="2" borderId="0" xfId="39" applyFont="1" applyFill="1" applyAlignment="1">
      <alignment horizontal="left" vertical="center"/>
    </xf>
    <xf numFmtId="0" fontId="1" fillId="2" borderId="0" xfId="39" applyFont="1" applyFill="1" applyAlignment="1">
      <alignment horizontal="center" vertical="center"/>
    </xf>
    <xf numFmtId="164" fontId="12" fillId="4" borderId="0" xfId="39" applyNumberFormat="1" applyFont="1" applyFill="1" applyAlignment="1">
      <alignment horizontal="center" vertical="center" wrapText="1"/>
    </xf>
    <xf numFmtId="0" fontId="1" fillId="2" borderId="0" xfId="39" applyFont="1" applyFill="1" applyAlignment="1">
      <alignment vertical="center"/>
    </xf>
    <xf numFmtId="0" fontId="3" fillId="0" borderId="0" xfId="39" applyFont="1" applyAlignment="1">
      <alignment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4" fontId="2" fillId="3" borderId="1" xfId="39" applyNumberFormat="1" applyFont="1" applyFill="1" applyBorder="1" applyAlignment="1">
      <alignment horizontal="center" vertical="center" wrapText="1"/>
    </xf>
    <xf numFmtId="0" fontId="3" fillId="0" borderId="0" xfId="39" applyFont="1" applyAlignment="1">
      <alignment vertical="center" wrapText="1"/>
    </xf>
    <xf numFmtId="0" fontId="2" fillId="0" borderId="0" xfId="39" applyFont="1" applyAlignment="1">
      <alignment vertical="center"/>
    </xf>
    <xf numFmtId="0" fontId="10" fillId="0" borderId="1" xfId="39" applyFont="1" applyBorder="1" applyAlignment="1">
      <alignment horizontal="center" vertical="center" wrapText="1"/>
    </xf>
    <xf numFmtId="164" fontId="12" fillId="0" borderId="0" xfId="39" applyNumberFormat="1" applyFont="1" applyAlignment="1">
      <alignment horizontal="center" vertical="center" wrapText="1"/>
    </xf>
    <xf numFmtId="0" fontId="1" fillId="0" borderId="0" xfId="39" applyFont="1" applyAlignment="1">
      <alignment vertical="center"/>
    </xf>
    <xf numFmtId="0" fontId="1" fillId="0" borderId="0" xfId="39" applyFont="1" applyAlignment="1">
      <alignment horizontal="center" vertical="center"/>
    </xf>
    <xf numFmtId="164" fontId="11" fillId="7" borderId="1" xfId="39" applyNumberFormat="1" applyFont="1" applyFill="1" applyBorder="1" applyAlignment="1">
      <alignment horizontal="center" vertical="center" wrapText="1"/>
    </xf>
    <xf numFmtId="164" fontId="12" fillId="2" borderId="0" xfId="39" applyNumberFormat="1" applyFont="1" applyFill="1" applyAlignment="1">
      <alignment horizontal="center" vertical="center" wrapText="1"/>
    </xf>
    <xf numFmtId="164" fontId="11" fillId="2" borderId="0" xfId="39" applyNumberFormat="1" applyFont="1" applyFill="1" applyAlignment="1">
      <alignment horizontal="center" vertical="center" wrapText="1"/>
    </xf>
    <xf numFmtId="7" fontId="2" fillId="2" borderId="0" xfId="39" applyNumberFormat="1" applyFont="1" applyFill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39" applyFont="1" applyFill="1" applyAlignment="1">
      <alignment vertical="center" wrapText="1"/>
    </xf>
    <xf numFmtId="0" fontId="11" fillId="6" borderId="1" xfId="39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0" fontId="11" fillId="8" borderId="2" xfId="39" applyFont="1" applyFill="1" applyBorder="1" applyAlignment="1">
      <alignment horizontal="center" vertical="center" wrapText="1"/>
    </xf>
    <xf numFmtId="4" fontId="10" fillId="9" borderId="1" xfId="0" applyNumberFormat="1" applyFont="1" applyFill="1" applyBorder="1" applyAlignment="1">
      <alignment horizontal="center" vertical="center" wrapText="1"/>
    </xf>
    <xf numFmtId="164" fontId="11" fillId="7" borderId="4" xfId="39" applyNumberFormat="1" applyFont="1" applyFill="1" applyBorder="1" applyAlignment="1">
      <alignment horizontal="center" vertical="center" wrapText="1"/>
    </xf>
    <xf numFmtId="7" fontId="2" fillId="3" borderId="5" xfId="39" applyNumberFormat="1" applyFont="1" applyFill="1" applyBorder="1" applyAlignment="1">
      <alignment horizontal="right" vertical="center" wrapText="1"/>
    </xf>
    <xf numFmtId="5" fontId="2" fillId="3" borderId="1" xfId="39" applyNumberFormat="1" applyFont="1" applyFill="1" applyBorder="1" applyAlignment="1">
      <alignment horizontal="right" vertical="center" wrapText="1"/>
    </xf>
    <xf numFmtId="166" fontId="2" fillId="3" borderId="1" xfId="39" applyNumberFormat="1" applyFont="1" applyFill="1" applyBorder="1" applyAlignment="1">
      <alignment horizontal="left" vertical="center" wrapText="1"/>
    </xf>
    <xf numFmtId="7" fontId="2" fillId="3" borderId="1" xfId="39" applyNumberFormat="1" applyFont="1" applyFill="1" applyBorder="1" applyAlignment="1">
      <alignment horizontal="left" vertical="center" wrapText="1"/>
    </xf>
    <xf numFmtId="0" fontId="2" fillId="3" borderId="1" xfId="39" applyFont="1" applyFill="1" applyBorder="1" applyAlignment="1">
      <alignment wrapText="1"/>
    </xf>
    <xf numFmtId="7" fontId="2" fillId="3" borderId="1" xfId="39" applyNumberFormat="1" applyFont="1" applyFill="1" applyBorder="1" applyAlignment="1">
      <alignment horizontal="left" vertical="top" wrapText="1"/>
    </xf>
    <xf numFmtId="165" fontId="2" fillId="3" borderId="1" xfId="0" applyNumberFormat="1" applyFont="1" applyFill="1" applyBorder="1" applyAlignment="1">
      <alignment vertical="center" wrapText="1"/>
    </xf>
    <xf numFmtId="17" fontId="2" fillId="3" borderId="1" xfId="39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165" fontId="16" fillId="3" borderId="6" xfId="0" applyNumberFormat="1" applyFont="1" applyFill="1" applyBorder="1" applyAlignment="1">
      <alignment horizontal="left" vertical="center" wrapText="1"/>
    </xf>
    <xf numFmtId="49" fontId="11" fillId="7" borderId="1" xfId="0" applyNumberFormat="1" applyFont="1" applyFill="1" applyBorder="1" applyAlignment="1">
      <alignment horizontal="right" vertical="center" wrapText="1"/>
    </xf>
    <xf numFmtId="165" fontId="12" fillId="7" borderId="1" xfId="0" applyNumberFormat="1" applyFont="1" applyFill="1" applyBorder="1" applyAlignment="1">
      <alignment horizontal="left" vertical="center" wrapText="1"/>
    </xf>
    <xf numFmtId="165" fontId="12" fillId="3" borderId="1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 wrapText="1"/>
    </xf>
    <xf numFmtId="165" fontId="17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2" fillId="7" borderId="1" xfId="0" applyNumberFormat="1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10" fillId="10" borderId="4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wrapText="1"/>
    </xf>
    <xf numFmtId="165" fontId="12" fillId="3" borderId="6" xfId="0" applyNumberFormat="1" applyFont="1" applyFill="1" applyBorder="1" applyAlignment="1">
      <alignment horizontal="left" vertical="center" wrapText="1"/>
    </xf>
    <xf numFmtId="7" fontId="3" fillId="0" borderId="0" xfId="39" applyNumberFormat="1" applyFont="1" applyAlignment="1">
      <alignment vertical="center"/>
    </xf>
    <xf numFmtId="7" fontId="4" fillId="0" borderId="0" xfId="0" applyNumberFormat="1" applyFont="1" applyAlignment="1">
      <alignment vertical="center"/>
    </xf>
    <xf numFmtId="164" fontId="11" fillId="7" borderId="6" xfId="39" applyNumberFormat="1" applyFont="1" applyFill="1" applyBorder="1" applyAlignment="1">
      <alignment horizontal="center" vertical="center" wrapText="1"/>
    </xf>
    <xf numFmtId="7" fontId="2" fillId="3" borderId="6" xfId="39" applyNumberFormat="1" applyFont="1" applyFill="1" applyBorder="1" applyAlignment="1">
      <alignment horizontal="right" vertical="center" wrapText="1"/>
    </xf>
    <xf numFmtId="0" fontId="2" fillId="3" borderId="1" xfId="39" applyFont="1" applyFill="1" applyBorder="1" applyAlignment="1">
      <alignment horizontal="center" vertical="center" wrapText="1"/>
    </xf>
    <xf numFmtId="0" fontId="12" fillId="3" borderId="1" xfId="39" applyFont="1" applyFill="1" applyBorder="1" applyAlignment="1">
      <alignment vertical="center" wrapText="1"/>
    </xf>
    <xf numFmtId="7" fontId="2" fillId="7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Alignment="1">
      <alignment vertical="center"/>
    </xf>
    <xf numFmtId="44" fontId="4" fillId="0" borderId="0" xfId="41" applyFont="1" applyAlignment="1">
      <alignment vertical="center"/>
    </xf>
    <xf numFmtId="44" fontId="3" fillId="0" borderId="0" xfId="41" applyFont="1" applyAlignment="1">
      <alignment vertical="center"/>
    </xf>
    <xf numFmtId="44" fontId="3" fillId="0" borderId="0" xfId="39" applyNumberFormat="1" applyFont="1" applyAlignment="1">
      <alignment vertical="center"/>
    </xf>
    <xf numFmtId="44" fontId="2" fillId="2" borderId="0" xfId="39" applyNumberFormat="1" applyFont="1" applyFill="1" applyAlignment="1">
      <alignment horizontal="right" vertical="center" wrapText="1"/>
    </xf>
    <xf numFmtId="1" fontId="2" fillId="3" borderId="3" xfId="39" applyNumberFormat="1" applyFont="1" applyFill="1" applyBorder="1" applyAlignment="1">
      <alignment horizontal="center" vertical="center" wrapText="1"/>
    </xf>
    <xf numFmtId="0" fontId="10" fillId="0" borderId="3" xfId="39" applyFont="1" applyBorder="1" applyAlignment="1">
      <alignment horizontal="center" vertical="center" wrapText="1"/>
    </xf>
    <xf numFmtId="0" fontId="11" fillId="8" borderId="2" xfId="39" applyFont="1" applyFill="1" applyBorder="1" applyAlignment="1">
      <alignment horizontal="left" vertical="center" wrapText="1"/>
    </xf>
    <xf numFmtId="164" fontId="12" fillId="2" borderId="0" xfId="39" applyNumberFormat="1" applyFont="1" applyFill="1" applyAlignment="1">
      <alignment horizontal="left" vertical="center" wrapText="1"/>
    </xf>
    <xf numFmtId="164" fontId="12" fillId="0" borderId="0" xfId="39" applyNumberFormat="1" applyFont="1" applyAlignment="1">
      <alignment horizontal="left" vertical="center" wrapText="1"/>
    </xf>
    <xf numFmtId="0" fontId="3" fillId="0" borderId="0" xfId="39" applyFont="1" applyAlignment="1">
      <alignment horizontal="left" vertical="center"/>
    </xf>
    <xf numFmtId="0" fontId="11" fillId="6" borderId="1" xfId="39" applyFont="1" applyFill="1" applyBorder="1" applyAlignment="1">
      <alignment horizontal="center" vertical="center" wrapText="1"/>
    </xf>
    <xf numFmtId="0" fontId="20" fillId="11" borderId="13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0" fillId="6" borderId="7" xfId="39" applyFont="1" applyFill="1" applyBorder="1" applyAlignment="1">
      <alignment horizontal="center" vertical="center" wrapText="1"/>
    </xf>
    <xf numFmtId="0" fontId="10" fillId="6" borderId="8" xfId="39" applyFont="1" applyFill="1" applyBorder="1" applyAlignment="1">
      <alignment horizontal="center" vertical="center" wrapText="1"/>
    </xf>
    <xf numFmtId="0" fontId="10" fillId="6" borderId="10" xfId="39" applyFont="1" applyFill="1" applyBorder="1" applyAlignment="1">
      <alignment horizontal="center" vertical="center" wrapText="1"/>
    </xf>
    <xf numFmtId="0" fontId="10" fillId="6" borderId="11" xfId="39" applyFont="1" applyFill="1" applyBorder="1" applyAlignment="1">
      <alignment horizontal="center" vertical="center" wrapText="1"/>
    </xf>
    <xf numFmtId="0" fontId="10" fillId="6" borderId="12" xfId="39" applyFont="1" applyFill="1" applyBorder="1" applyAlignment="1">
      <alignment horizontal="center" vertical="center" wrapText="1"/>
    </xf>
    <xf numFmtId="49" fontId="2" fillId="3" borderId="2" xfId="39" applyNumberFormat="1" applyFont="1" applyFill="1" applyBorder="1" applyAlignment="1">
      <alignment horizontal="left" vertical="top" wrapText="1"/>
    </xf>
    <xf numFmtId="49" fontId="2" fillId="3" borderId="3" xfId="39" applyNumberFormat="1" applyFont="1" applyFill="1" applyBorder="1" applyAlignment="1">
      <alignment horizontal="left" vertical="top" wrapText="1"/>
    </xf>
    <xf numFmtId="0" fontId="1" fillId="0" borderId="0" xfId="39" applyFont="1" applyAlignment="1">
      <alignment horizontal="center" vertical="center"/>
    </xf>
    <xf numFmtId="0" fontId="11" fillId="6" borderId="1" xfId="39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42">
    <cellStyle name="Hipervínculo" xfId="15" builtinId="8" hidden="1"/>
    <cellStyle name="Hipervínculo" xfId="17" builtinId="8" hidden="1"/>
    <cellStyle name="Hipervínculo" xfId="19" builtinId="8" hidden="1"/>
    <cellStyle name="Hipervínculo" xfId="5" builtinId="8" hidden="1"/>
    <cellStyle name="Hipervínculo" xfId="7" builtinId="8" hidden="1"/>
    <cellStyle name="Hipervínculo" xfId="3" builtinId="8" hidden="1"/>
    <cellStyle name="Hipervínculo" xfId="1" builtinId="8" hidden="1"/>
    <cellStyle name="Hipervínculo" xfId="13" builtinId="8" hidden="1"/>
    <cellStyle name="Hipervínculo" xfId="11" builtinId="8" hidden="1"/>
    <cellStyle name="Hipervínculo" xfId="33" builtinId="8" hidden="1"/>
    <cellStyle name="Hipervínculo" xfId="35" builtinId="8" hidden="1"/>
    <cellStyle name="Hipervínculo" xfId="29" builtinId="8" hidden="1"/>
    <cellStyle name="Hipervínculo" xfId="21" builtinId="8" hidden="1"/>
    <cellStyle name="Hipervínculo" xfId="9" builtinId="8" hidden="1"/>
    <cellStyle name="Hipervínculo" xfId="37" builtinId="8" hidden="1"/>
    <cellStyle name="Hipervínculo" xfId="27" builtinId="8" hidden="1"/>
    <cellStyle name="Hipervínculo" xfId="31" builtinId="8" hidden="1"/>
    <cellStyle name="Hipervínculo" xfId="25" builtinId="8" hidden="1"/>
    <cellStyle name="Hipervínculo" xfId="23" builtinId="8" hidden="1"/>
    <cellStyle name="Hipervínculo visitado" xfId="6" builtinId="9" hidden="1"/>
    <cellStyle name="Hipervínculo visitado" xfId="2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4" builtinId="9" hidden="1"/>
    <cellStyle name="Hipervínculo visitado" xfId="24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6" builtinId="9" hidden="1"/>
    <cellStyle name="Hipervínculo visitado" xfId="38" builtinId="9" hidden="1"/>
    <cellStyle name="Hipervínculo visitado" xfId="16" builtinId="9" hidden="1"/>
    <cellStyle name="Hipervínculo visitado" xfId="36" builtinId="9" hidden="1"/>
    <cellStyle name="Moneda" xfId="41" builtinId="4"/>
    <cellStyle name="Normal" xfId="0" builtinId="0"/>
    <cellStyle name="Normal 2" xfId="39" xr:uid="{CDB652B1-36A2-4EE3-A5AB-E274C84B8B78}"/>
    <cellStyle name="Porcentaje 2" xfId="40" xr:uid="{8C9C77D5-61DE-40A4-80C7-4D1129B7D431}"/>
  </cellStyles>
  <dxfs count="1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E6E6E6"/>
        </top>
        <bottom style="medium">
          <color rgb="FFE6E6E6"/>
        </bottom>
        <vertical/>
        <horizontal/>
      </border>
    </dxf>
    <dxf>
      <border outline="0">
        <bottom style="medium">
          <color rgb="FFE6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E6E6E6"/>
        </top>
        <bottom style="medium">
          <color rgb="FFE6E6E6"/>
        </bottom>
        <vertical/>
        <horizontal/>
      </border>
    </dxf>
    <dxf>
      <border outline="0">
        <top style="medium">
          <color rgb="FFE6E6E6"/>
        </top>
      </border>
    </dxf>
    <dxf>
      <border outline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2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E9C8B2-61A2-4409-8069-C19B10B827D4}" name="Tabla1" displayName="Tabla1" ref="A2:A4" totalsRowShown="0">
  <autoFilter ref="A2:A4" xr:uid="{69743FB3-4122-4A14-9D36-1C02FE30B6FC}"/>
  <tableColumns count="1">
    <tableColumn id="1" xr3:uid="{E149E2DF-3F2F-4DA5-A800-FF2B2A8E148C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9D14B-4AB9-4896-A1C2-C0D0A221ADC9}" name="Tabla2" displayName="Tabla2" ref="C2:C29" totalsRowShown="0" headerRowDxfId="11" dataDxfId="9" headerRowBorderDxfId="10" tableBorderDxfId="8" totalsRowBorderDxfId="7">
  <autoFilter ref="C2:C29" xr:uid="{80C13576-8298-45A5-80BC-CFF61E769FDE}"/>
  <tableColumns count="1">
    <tableColumn id="1" xr3:uid="{B829B933-B150-4EE9-ACBA-6DEF0DF28540}" name="Temática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B1700F-0431-40E3-A39E-EB1032EB85C1}" name="Tabla3" displayName="Tabla3" ref="F2:F10" totalsRowShown="0" headerRowDxfId="5" dataDxfId="3" headerRowBorderDxfId="4" tableBorderDxfId="2">
  <autoFilter ref="F2:F10" xr:uid="{53E1933C-B678-482F-A711-2BDE4BB8DB9A}"/>
  <tableColumns count="1">
    <tableColumn id="1" xr3:uid="{C523B693-B2FF-4E08-9E88-865F9064A670}" name="Tipo de gasto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C017-B95F-42B4-960C-258505484CAE}">
  <sheetPr>
    <pageSetUpPr fitToPage="1"/>
  </sheetPr>
  <dimension ref="A1:R13"/>
  <sheetViews>
    <sheetView topLeftCell="A2" zoomScale="92" zoomScaleNormal="92" workbookViewId="0">
      <selection activeCell="B7" sqref="B7"/>
    </sheetView>
  </sheetViews>
  <sheetFormatPr baseColWidth="10" defaultColWidth="15.81640625" defaultRowHeight="14" x14ac:dyDescent="0.35"/>
  <cols>
    <col min="1" max="1" width="51.81640625" style="5" customWidth="1"/>
    <col min="2" max="2" width="74.7265625" style="23" customWidth="1"/>
    <col min="3" max="3" width="14.81640625" style="23" customWidth="1"/>
    <col min="4" max="4" width="15.81640625" style="23" customWidth="1"/>
    <col min="5" max="5" width="11.54296875" style="23" customWidth="1"/>
    <col min="6" max="6" width="43.26953125" style="23" customWidth="1"/>
    <col min="7" max="7" width="22.26953125" style="23" customWidth="1"/>
    <col min="8" max="11" width="29.54296875" style="23" customWidth="1"/>
    <col min="12" max="12" width="29.54296875" style="23" hidden="1" customWidth="1"/>
    <col min="13" max="13" width="15.81640625" style="3"/>
    <col min="14" max="15" width="15.81640625" style="23"/>
    <col min="16" max="16" width="21.453125" style="23" customWidth="1"/>
    <col min="17" max="16384" width="15.81640625" style="23"/>
  </cols>
  <sheetData>
    <row r="1" spans="1:18" ht="73.5" customHeight="1" x14ac:dyDescent="0.35">
      <c r="A1" s="93" t="s">
        <v>124</v>
      </c>
      <c r="B1" s="94"/>
    </row>
    <row r="2" spans="1:18" s="27" customFormat="1" ht="42" customHeight="1" x14ac:dyDescent="0.35">
      <c r="A2" s="36" t="s">
        <v>120</v>
      </c>
      <c r="B2" s="4" t="s">
        <v>0</v>
      </c>
      <c r="C2" s="2"/>
      <c r="D2" s="2"/>
      <c r="E2" s="2"/>
      <c r="F2" s="2"/>
      <c r="M2" s="3"/>
    </row>
    <row r="3" spans="1:18" s="27" customFormat="1" ht="37" customHeight="1" x14ac:dyDescent="0.35">
      <c r="A3" s="36" t="s">
        <v>121</v>
      </c>
      <c r="B3" s="4" t="s">
        <v>1</v>
      </c>
      <c r="C3" s="2"/>
      <c r="D3" s="2"/>
      <c r="E3" s="2"/>
      <c r="F3" s="2"/>
      <c r="M3" s="3"/>
    </row>
    <row r="4" spans="1:18" s="27" customFormat="1" ht="65.25" customHeight="1" x14ac:dyDescent="0.35">
      <c r="A4" s="36" t="s">
        <v>122</v>
      </c>
      <c r="B4" s="4" t="s">
        <v>62</v>
      </c>
      <c r="C4" s="2"/>
      <c r="D4" s="2"/>
      <c r="E4" s="2"/>
      <c r="F4" s="2"/>
      <c r="M4" s="3"/>
    </row>
    <row r="5" spans="1:18" s="27" customFormat="1" ht="39.75" customHeight="1" x14ac:dyDescent="0.35">
      <c r="A5" s="36" t="s">
        <v>123</v>
      </c>
      <c r="B5" s="4" t="s">
        <v>2</v>
      </c>
      <c r="C5" s="2"/>
      <c r="D5" s="2"/>
      <c r="E5" s="2"/>
      <c r="F5" s="2"/>
      <c r="M5" s="3"/>
    </row>
    <row r="6" spans="1:18" s="27" customFormat="1" ht="37" customHeight="1" x14ac:dyDescent="0.35">
      <c r="A6" s="36" t="s">
        <v>3</v>
      </c>
      <c r="B6" s="4" t="s">
        <v>113</v>
      </c>
      <c r="C6" s="2"/>
      <c r="D6" s="2"/>
      <c r="E6" s="2"/>
      <c r="F6" s="2"/>
      <c r="M6" s="3"/>
    </row>
    <row r="7" spans="1:18" s="27" customFormat="1" ht="37" customHeight="1" x14ac:dyDescent="0.35">
      <c r="A7" s="36" t="s">
        <v>167</v>
      </c>
      <c r="B7" s="4" t="s">
        <v>168</v>
      </c>
      <c r="C7" s="2"/>
      <c r="D7" s="2"/>
      <c r="E7" s="2"/>
      <c r="F7" s="2"/>
      <c r="M7" s="3"/>
    </row>
    <row r="8" spans="1:18" s="27" customFormat="1" ht="37" customHeight="1" x14ac:dyDescent="0.35">
      <c r="A8" s="36" t="s">
        <v>4</v>
      </c>
      <c r="B8" s="4" t="s">
        <v>88</v>
      </c>
      <c r="C8" s="2"/>
      <c r="D8" s="2"/>
      <c r="E8" s="2"/>
      <c r="F8" s="2"/>
      <c r="M8" s="3"/>
    </row>
    <row r="9" spans="1:18" s="27" customFormat="1" x14ac:dyDescent="0.35">
      <c r="A9" s="38"/>
      <c r="B9" s="39"/>
      <c r="C9" s="37"/>
      <c r="D9" s="37"/>
      <c r="E9" s="37"/>
      <c r="F9" s="37"/>
      <c r="M9" s="3"/>
    </row>
    <row r="10" spans="1:18" s="12" customFormat="1" ht="12.75" customHeight="1" x14ac:dyDescent="0.35">
      <c r="A10" s="38"/>
      <c r="B10" s="39"/>
      <c r="C10" s="20"/>
      <c r="D10" s="21"/>
      <c r="E10" s="21"/>
      <c r="F10" s="21"/>
      <c r="G10" s="21"/>
      <c r="H10" s="21"/>
      <c r="I10" s="27"/>
      <c r="J10" s="21"/>
      <c r="K10" s="21"/>
      <c r="L10" s="21" t="e">
        <f>SUM(#REF!)</f>
        <v>#REF!</v>
      </c>
      <c r="M10" s="22"/>
      <c r="N10" s="19"/>
      <c r="O10" s="19"/>
      <c r="P10" s="19"/>
      <c r="Q10" s="19"/>
      <c r="R10" s="19"/>
    </row>
    <row r="11" spans="1:18" x14ac:dyDescent="0.35">
      <c r="A11" s="95" t="s">
        <v>125</v>
      </c>
      <c r="B11" s="96"/>
    </row>
    <row r="12" spans="1:18" x14ac:dyDescent="0.35">
      <c r="A12" s="96"/>
      <c r="B12" s="96"/>
    </row>
    <row r="13" spans="1:18" ht="27" customHeight="1" x14ac:dyDescent="0.35">
      <c r="A13" s="96"/>
      <c r="B13" s="96"/>
    </row>
  </sheetData>
  <mergeCells count="2">
    <mergeCell ref="A1:B1"/>
    <mergeCell ref="A11:B13"/>
  </mergeCells>
  <pageMargins left="0.51181102362204722" right="0.51181102362204722" top="0.74803149606299213" bottom="0.74803149606299213" header="0.31496062992125984" footer="0.31496062992125984"/>
  <pageSetup paperSize="9" scale="74" orientation="portrait" r:id="rId1"/>
  <headerFooter>
    <oddFooter>&amp;LMemoria económica&amp;C&amp;A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BFDF-3644-4301-B324-A1E96FD3E639}">
  <dimension ref="A1:AO31"/>
  <sheetViews>
    <sheetView topLeftCell="A11" zoomScale="92" zoomScaleNormal="92" workbookViewId="0">
      <pane xSplit="2" topLeftCell="C1" activePane="topRight" state="frozen"/>
      <selection pane="topRight" activeCell="H1" sqref="H1:H14"/>
    </sheetView>
  </sheetViews>
  <sheetFormatPr baseColWidth="10" defaultColWidth="15.81640625" defaultRowHeight="14" x14ac:dyDescent="0.35"/>
  <cols>
    <col min="1" max="1" width="17" style="23" customWidth="1"/>
    <col min="2" max="2" width="9.7265625" style="5" customWidth="1"/>
    <col min="3" max="3" width="15.453125" style="23" customWidth="1"/>
    <col min="4" max="4" width="26" style="26" customWidth="1"/>
    <col min="5" max="5" width="13.26953125" style="5" customWidth="1"/>
    <col min="6" max="6" width="14.81640625" style="23" customWidth="1"/>
    <col min="7" max="7" width="34" style="26" customWidth="1"/>
    <col min="8" max="8" width="14.54296875" style="23" customWidth="1"/>
    <col min="9" max="9" width="26.26953125" style="23" customWidth="1"/>
    <col min="10" max="10" width="24.54296875" style="23" customWidth="1"/>
    <col min="11" max="11" width="24.26953125" style="23" customWidth="1"/>
    <col min="12" max="12" width="25.26953125" style="23" customWidth="1"/>
    <col min="13" max="13" width="16.54296875" style="23" customWidth="1"/>
    <col min="14" max="14" width="57.26953125" style="87" customWidth="1"/>
    <col min="15" max="15" width="23.81640625" style="3" customWidth="1"/>
    <col min="16" max="17" width="15.81640625" style="23"/>
    <col min="18" max="18" width="44.54296875" style="23" customWidth="1"/>
    <col min="19" max="16384" width="15.81640625" style="23"/>
  </cols>
  <sheetData>
    <row r="1" spans="1:41" s="5" customFormat="1" ht="118" customHeight="1" x14ac:dyDescent="0.35">
      <c r="A1" s="99" t="s">
        <v>5</v>
      </c>
      <c r="B1" s="83" t="s">
        <v>6</v>
      </c>
      <c r="C1" s="40" t="s">
        <v>7</v>
      </c>
      <c r="D1" s="41" t="s">
        <v>8</v>
      </c>
      <c r="E1" s="40" t="s">
        <v>9</v>
      </c>
      <c r="F1" s="40" t="s">
        <v>10</v>
      </c>
      <c r="G1" s="40" t="s">
        <v>11</v>
      </c>
      <c r="H1" s="88" t="s">
        <v>126</v>
      </c>
      <c r="I1" s="40" t="s">
        <v>12</v>
      </c>
      <c r="J1" s="40" t="s">
        <v>13</v>
      </c>
      <c r="K1" s="42" t="s">
        <v>14</v>
      </c>
      <c r="L1" s="42" t="s">
        <v>15</v>
      </c>
      <c r="M1" s="42" t="s">
        <v>16</v>
      </c>
      <c r="N1" s="42" t="s">
        <v>17</v>
      </c>
      <c r="O1" s="84" t="s">
        <v>18</v>
      </c>
      <c r="P1" s="43" t="s">
        <v>19</v>
      </c>
      <c r="Q1" s="43" t="s">
        <v>20</v>
      </c>
      <c r="R1" s="43" t="s">
        <v>21</v>
      </c>
      <c r="S1" s="43" t="s">
        <v>22</v>
      </c>
    </row>
    <row r="2" spans="1:41" s="27" customFormat="1" ht="39.65" customHeight="1" x14ac:dyDescent="0.35">
      <c r="A2" s="100"/>
      <c r="B2" s="82">
        <f>1</f>
        <v>1</v>
      </c>
      <c r="C2" s="8">
        <v>3012026</v>
      </c>
      <c r="D2" s="9" t="s">
        <v>48</v>
      </c>
      <c r="E2" s="7" t="s">
        <v>49</v>
      </c>
      <c r="F2" s="25">
        <v>46162</v>
      </c>
      <c r="G2" s="9" t="s">
        <v>50</v>
      </c>
      <c r="H2" s="9" t="s">
        <v>139</v>
      </c>
      <c r="I2" s="17">
        <v>10000</v>
      </c>
      <c r="J2" s="10">
        <f>I2*1.21</f>
        <v>12100</v>
      </c>
      <c r="K2" s="10">
        <f>I2</f>
        <v>10000</v>
      </c>
      <c r="L2" s="10">
        <f>K2</f>
        <v>10000</v>
      </c>
      <c r="M2" s="10">
        <v>0</v>
      </c>
      <c r="N2" s="10">
        <f>K2-L2-M2</f>
        <v>0</v>
      </c>
      <c r="O2" s="48" t="s">
        <v>111</v>
      </c>
      <c r="P2" s="9" t="s">
        <v>26</v>
      </c>
      <c r="Q2" s="25">
        <v>46146</v>
      </c>
      <c r="R2" s="10">
        <f>J2</f>
        <v>12100</v>
      </c>
      <c r="S2" s="9"/>
      <c r="T2" s="14"/>
      <c r="U2" s="14"/>
    </row>
    <row r="3" spans="1:41" s="27" customFormat="1" ht="39.65" customHeight="1" x14ac:dyDescent="0.35">
      <c r="A3" s="100"/>
      <c r="B3" s="82">
        <f>B2+1</f>
        <v>2</v>
      </c>
      <c r="C3" s="52">
        <v>46023</v>
      </c>
      <c r="D3" s="9" t="s">
        <v>30</v>
      </c>
      <c r="E3" s="7" t="s">
        <v>31</v>
      </c>
      <c r="F3" s="25">
        <v>46163</v>
      </c>
      <c r="G3" s="9" t="s">
        <v>32</v>
      </c>
      <c r="H3" s="9" t="s">
        <v>139</v>
      </c>
      <c r="I3" s="17">
        <v>20000</v>
      </c>
      <c r="J3" s="10">
        <f>I3*1.21</f>
        <v>24200</v>
      </c>
      <c r="K3" s="10">
        <f>I3</f>
        <v>20000</v>
      </c>
      <c r="L3" s="10">
        <f>K3</f>
        <v>20000</v>
      </c>
      <c r="M3" s="10">
        <v>0</v>
      </c>
      <c r="N3" s="10">
        <f>K3-L3-M3</f>
        <v>0</v>
      </c>
      <c r="O3" s="48" t="s">
        <v>111</v>
      </c>
      <c r="P3" s="9" t="s">
        <v>26</v>
      </c>
      <c r="Q3" s="25">
        <v>46164</v>
      </c>
      <c r="R3" s="10">
        <f>J3</f>
        <v>24200</v>
      </c>
      <c r="S3" s="9"/>
      <c r="T3" s="14"/>
      <c r="U3" s="14"/>
    </row>
    <row r="4" spans="1:41" s="16" customFormat="1" ht="46.5" customHeight="1" x14ac:dyDescent="0.3">
      <c r="A4" s="100"/>
      <c r="B4" s="82">
        <f t="shared" ref="B4:B14" si="0">B3+1</f>
        <v>3</v>
      </c>
      <c r="C4" s="8">
        <v>2026200</v>
      </c>
      <c r="D4" s="9" t="s">
        <v>27</v>
      </c>
      <c r="E4" s="7" t="s">
        <v>28</v>
      </c>
      <c r="F4" s="25">
        <v>46113</v>
      </c>
      <c r="G4" s="49" t="s">
        <v>29</v>
      </c>
      <c r="H4" s="49" t="s">
        <v>139</v>
      </c>
      <c r="I4" s="10">
        <v>25000</v>
      </c>
      <c r="J4" s="10">
        <f>I4*1.21</f>
        <v>30250</v>
      </c>
      <c r="K4" s="10">
        <f t="shared" ref="K4:K14" si="1">I4</f>
        <v>25000</v>
      </c>
      <c r="L4" s="10">
        <v>15000</v>
      </c>
      <c r="M4" s="10">
        <v>0</v>
      </c>
      <c r="N4" s="10">
        <f t="shared" ref="N4:N14" si="2">K4-L4-M4</f>
        <v>10000</v>
      </c>
      <c r="O4" s="48" t="s">
        <v>109</v>
      </c>
      <c r="P4" s="9" t="s">
        <v>26</v>
      </c>
      <c r="Q4" s="25">
        <v>46142</v>
      </c>
      <c r="R4" s="10">
        <f t="shared" ref="R4:R13" si="3">J4</f>
        <v>30250</v>
      </c>
      <c r="S4" s="7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15"/>
    </row>
    <row r="5" spans="1:41" s="27" customFormat="1" ht="74.150000000000006" customHeight="1" x14ac:dyDescent="0.35">
      <c r="A5" s="100"/>
      <c r="B5" s="82">
        <f t="shared" si="0"/>
        <v>4</v>
      </c>
      <c r="C5" s="8" t="s">
        <v>83</v>
      </c>
      <c r="D5" s="9" t="s">
        <v>33</v>
      </c>
      <c r="E5" s="7" t="s">
        <v>34</v>
      </c>
      <c r="F5" s="25">
        <v>46109</v>
      </c>
      <c r="G5" s="9" t="s">
        <v>35</v>
      </c>
      <c r="H5" s="9" t="s">
        <v>137</v>
      </c>
      <c r="I5" s="17">
        <v>5000</v>
      </c>
      <c r="J5" s="10">
        <f t="shared" ref="J5:J10" si="4">I5*1.21</f>
        <v>6050</v>
      </c>
      <c r="K5" s="10">
        <f>I5</f>
        <v>5000</v>
      </c>
      <c r="L5" s="10">
        <v>0</v>
      </c>
      <c r="M5" s="10">
        <v>0</v>
      </c>
      <c r="N5" s="10">
        <f>I5-L5</f>
        <v>5000</v>
      </c>
      <c r="O5" s="48" t="s">
        <v>119</v>
      </c>
      <c r="P5" s="9" t="s">
        <v>26</v>
      </c>
      <c r="Q5" s="25">
        <v>46111</v>
      </c>
      <c r="R5" s="10">
        <f t="shared" si="3"/>
        <v>6050</v>
      </c>
      <c r="S5" s="9"/>
      <c r="T5" s="18"/>
      <c r="U5" s="18"/>
    </row>
    <row r="6" spans="1:41" s="27" customFormat="1" ht="34.5" customHeight="1" x14ac:dyDescent="0.35">
      <c r="A6" s="100"/>
      <c r="B6" s="82">
        <f t="shared" si="0"/>
        <v>5</v>
      </c>
      <c r="C6" s="8">
        <v>2026300</v>
      </c>
      <c r="D6" s="9" t="s">
        <v>36</v>
      </c>
      <c r="E6" s="7" t="s">
        <v>37</v>
      </c>
      <c r="F6" s="25">
        <v>46158</v>
      </c>
      <c r="G6" s="9" t="s">
        <v>38</v>
      </c>
      <c r="H6" s="9" t="s">
        <v>135</v>
      </c>
      <c r="I6" s="17">
        <v>20000</v>
      </c>
      <c r="J6" s="10">
        <f t="shared" si="4"/>
        <v>24200</v>
      </c>
      <c r="K6" s="10">
        <f t="shared" si="1"/>
        <v>20000</v>
      </c>
      <c r="L6" s="10">
        <v>0</v>
      </c>
      <c r="M6" s="10">
        <v>0</v>
      </c>
      <c r="N6" s="10">
        <f t="shared" si="2"/>
        <v>20000</v>
      </c>
      <c r="O6" s="48" t="s">
        <v>110</v>
      </c>
      <c r="P6" s="9" t="s">
        <v>26</v>
      </c>
      <c r="Q6" s="25">
        <v>46146</v>
      </c>
      <c r="R6" s="10">
        <f t="shared" si="3"/>
        <v>24200</v>
      </c>
      <c r="S6" s="9" t="s">
        <v>99</v>
      </c>
      <c r="T6" s="18"/>
      <c r="U6" s="18"/>
    </row>
    <row r="7" spans="1:41" s="27" customFormat="1" ht="57" customHeight="1" x14ac:dyDescent="0.35">
      <c r="A7" s="100"/>
      <c r="B7" s="82">
        <f t="shared" si="0"/>
        <v>6</v>
      </c>
      <c r="C7" s="8" t="s">
        <v>84</v>
      </c>
      <c r="D7" s="9" t="s">
        <v>39</v>
      </c>
      <c r="E7" s="7" t="s">
        <v>40</v>
      </c>
      <c r="F7" s="25">
        <v>46111</v>
      </c>
      <c r="G7" s="9" t="s">
        <v>41</v>
      </c>
      <c r="H7" s="9" t="s">
        <v>143</v>
      </c>
      <c r="I7" s="17">
        <v>15000</v>
      </c>
      <c r="J7" s="10">
        <f t="shared" si="4"/>
        <v>18150</v>
      </c>
      <c r="K7" s="10">
        <f t="shared" si="1"/>
        <v>15000</v>
      </c>
      <c r="L7" s="10">
        <v>0</v>
      </c>
      <c r="M7" s="10">
        <v>0</v>
      </c>
      <c r="N7" s="10">
        <f t="shared" si="2"/>
        <v>15000</v>
      </c>
      <c r="O7" s="48" t="s">
        <v>110</v>
      </c>
      <c r="P7" s="9" t="s">
        <v>26</v>
      </c>
      <c r="Q7" s="25">
        <v>46146</v>
      </c>
      <c r="R7" s="10">
        <f t="shared" si="3"/>
        <v>18150</v>
      </c>
      <c r="S7" s="9" t="s">
        <v>100</v>
      </c>
      <c r="T7" s="18"/>
      <c r="U7" s="18"/>
    </row>
    <row r="8" spans="1:41" s="27" customFormat="1" ht="57" customHeight="1" x14ac:dyDescent="0.35">
      <c r="A8" s="100"/>
      <c r="B8" s="82">
        <f t="shared" si="0"/>
        <v>7</v>
      </c>
      <c r="C8" s="8" t="s">
        <v>84</v>
      </c>
      <c r="D8" s="9" t="s">
        <v>39</v>
      </c>
      <c r="E8" s="7" t="s">
        <v>40</v>
      </c>
      <c r="F8" s="25">
        <v>46129</v>
      </c>
      <c r="G8" s="9" t="s">
        <v>41</v>
      </c>
      <c r="H8" s="9" t="s">
        <v>143</v>
      </c>
      <c r="I8" s="17">
        <v>15000</v>
      </c>
      <c r="J8" s="10">
        <f t="shared" ref="J8" si="5">I8*1.21</f>
        <v>18150</v>
      </c>
      <c r="K8" s="10">
        <f t="shared" ref="K8" si="6">I8</f>
        <v>15000</v>
      </c>
      <c r="L8" s="10">
        <v>0</v>
      </c>
      <c r="M8" s="10">
        <v>0</v>
      </c>
      <c r="N8" s="10">
        <f t="shared" ref="N8" si="7">K8-L8-M8</f>
        <v>15000</v>
      </c>
      <c r="O8" s="48" t="s">
        <v>110</v>
      </c>
      <c r="P8" s="9" t="s">
        <v>26</v>
      </c>
      <c r="Q8" s="25">
        <v>46146</v>
      </c>
      <c r="R8" s="10">
        <f t="shared" ref="R8" si="8">J8</f>
        <v>18150</v>
      </c>
      <c r="S8" s="9" t="s">
        <v>100</v>
      </c>
      <c r="T8" s="18"/>
      <c r="U8" s="18"/>
    </row>
    <row r="9" spans="1:41" s="27" customFormat="1" ht="31" customHeight="1" x14ac:dyDescent="0.35">
      <c r="A9" s="100"/>
      <c r="B9" s="82">
        <f t="shared" si="0"/>
        <v>8</v>
      </c>
      <c r="C9" s="8" t="s">
        <v>85</v>
      </c>
      <c r="D9" s="9" t="s">
        <v>42</v>
      </c>
      <c r="E9" s="7" t="s">
        <v>43</v>
      </c>
      <c r="F9" s="25">
        <v>46160</v>
      </c>
      <c r="G9" s="9" t="s">
        <v>44</v>
      </c>
      <c r="H9" s="9" t="s">
        <v>143</v>
      </c>
      <c r="I9" s="17">
        <v>6000</v>
      </c>
      <c r="J9" s="10">
        <f t="shared" si="4"/>
        <v>7260</v>
      </c>
      <c r="K9" s="10">
        <f t="shared" si="1"/>
        <v>6000</v>
      </c>
      <c r="L9" s="10">
        <v>0</v>
      </c>
      <c r="M9" s="10">
        <v>0</v>
      </c>
      <c r="N9" s="10">
        <f t="shared" si="2"/>
        <v>6000</v>
      </c>
      <c r="O9" s="48" t="s">
        <v>110</v>
      </c>
      <c r="P9" s="9" t="s">
        <v>26</v>
      </c>
      <c r="Q9" s="25">
        <v>46146</v>
      </c>
      <c r="R9" s="10">
        <f t="shared" si="3"/>
        <v>7260</v>
      </c>
      <c r="S9" s="9"/>
      <c r="T9" s="18"/>
      <c r="U9" s="18"/>
    </row>
    <row r="10" spans="1:41" s="27" customFormat="1" ht="59.25" customHeight="1" x14ac:dyDescent="0.35">
      <c r="A10" s="100"/>
      <c r="B10" s="82">
        <f t="shared" si="0"/>
        <v>9</v>
      </c>
      <c r="C10" s="8" t="s">
        <v>86</v>
      </c>
      <c r="D10" s="9" t="s">
        <v>45</v>
      </c>
      <c r="E10" s="7" t="s">
        <v>46</v>
      </c>
      <c r="F10" s="25">
        <v>46128</v>
      </c>
      <c r="G10" s="9" t="s">
        <v>47</v>
      </c>
      <c r="H10" s="9" t="s">
        <v>139</v>
      </c>
      <c r="I10" s="17">
        <v>10000</v>
      </c>
      <c r="J10" s="10">
        <f t="shared" si="4"/>
        <v>12100</v>
      </c>
      <c r="K10" s="10">
        <f t="shared" si="1"/>
        <v>10000</v>
      </c>
      <c r="L10" s="10">
        <v>0</v>
      </c>
      <c r="M10" s="10">
        <v>0</v>
      </c>
      <c r="N10" s="10">
        <f t="shared" si="2"/>
        <v>10000</v>
      </c>
      <c r="O10" s="48" t="s">
        <v>110</v>
      </c>
      <c r="P10" s="9" t="s">
        <v>26</v>
      </c>
      <c r="Q10" s="25">
        <v>46146</v>
      </c>
      <c r="R10" s="10">
        <f t="shared" si="3"/>
        <v>12100</v>
      </c>
      <c r="S10" s="9"/>
      <c r="T10" s="18"/>
      <c r="U10" s="18"/>
    </row>
    <row r="11" spans="1:41" s="27" customFormat="1" ht="39.65" customHeight="1" thickBot="1" x14ac:dyDescent="0.35">
      <c r="A11" s="101"/>
      <c r="B11" s="82">
        <f t="shared" si="0"/>
        <v>10</v>
      </c>
      <c r="C11" s="8">
        <v>2026105</v>
      </c>
      <c r="D11" s="9" t="s">
        <v>23</v>
      </c>
      <c r="E11" s="7" t="s">
        <v>24</v>
      </c>
      <c r="F11" s="25">
        <v>46111</v>
      </c>
      <c r="G11" s="13" t="s">
        <v>25</v>
      </c>
      <c r="H11" s="13" t="s">
        <v>135</v>
      </c>
      <c r="I11" s="10">
        <v>30000</v>
      </c>
      <c r="J11" s="10">
        <f t="shared" ref="J11" si="9">I11*1.21</f>
        <v>36300</v>
      </c>
      <c r="K11" s="10">
        <f>I11</f>
        <v>30000</v>
      </c>
      <c r="L11" s="10">
        <v>0</v>
      </c>
      <c r="M11" s="10">
        <f>K11</f>
        <v>30000</v>
      </c>
      <c r="N11" s="10">
        <f>K11-L11-M11</f>
        <v>0</v>
      </c>
      <c r="O11" s="48" t="s">
        <v>108</v>
      </c>
      <c r="P11" s="9" t="s">
        <v>26</v>
      </c>
      <c r="Q11" s="25">
        <v>46111</v>
      </c>
      <c r="R11" s="10">
        <f>J11</f>
        <v>36300</v>
      </c>
      <c r="S11" s="73"/>
      <c r="T11" s="14"/>
      <c r="U11" s="14"/>
    </row>
    <row r="12" spans="1:41" s="27" customFormat="1" ht="68.5" customHeight="1" x14ac:dyDescent="0.35">
      <c r="A12" s="99" t="s">
        <v>51</v>
      </c>
      <c r="B12" s="82">
        <f>B11+1</f>
        <v>11</v>
      </c>
      <c r="C12" s="8">
        <v>42026</v>
      </c>
      <c r="D12" s="9" t="s">
        <v>52</v>
      </c>
      <c r="E12" s="7" t="s">
        <v>53</v>
      </c>
      <c r="F12" s="25">
        <v>46128</v>
      </c>
      <c r="G12" s="9" t="s">
        <v>89</v>
      </c>
      <c r="H12" s="9" t="s">
        <v>166</v>
      </c>
      <c r="I12" s="17">
        <v>2000</v>
      </c>
      <c r="J12" s="10">
        <f>I12*1.21</f>
        <v>2420</v>
      </c>
      <c r="K12" s="10">
        <f t="shared" si="1"/>
        <v>2000</v>
      </c>
      <c r="L12" s="10">
        <v>0</v>
      </c>
      <c r="M12" s="10">
        <f>K12</f>
        <v>2000</v>
      </c>
      <c r="N12" s="10">
        <f t="shared" si="2"/>
        <v>0</v>
      </c>
      <c r="O12" s="48" t="s">
        <v>95</v>
      </c>
      <c r="P12" s="9" t="s">
        <v>26</v>
      </c>
      <c r="Q12" s="25">
        <v>46142</v>
      </c>
      <c r="R12" s="10">
        <f t="shared" si="3"/>
        <v>2420</v>
      </c>
      <c r="S12" s="9"/>
      <c r="T12" s="18"/>
      <c r="U12" s="18"/>
    </row>
    <row r="13" spans="1:41" s="27" customFormat="1" ht="68.5" customHeight="1" x14ac:dyDescent="0.35">
      <c r="A13" s="100"/>
      <c r="B13" s="82">
        <f t="shared" si="0"/>
        <v>12</v>
      </c>
      <c r="C13" s="8" t="s">
        <v>101</v>
      </c>
      <c r="D13" s="9" t="s">
        <v>102</v>
      </c>
      <c r="E13" s="7" t="s">
        <v>103</v>
      </c>
      <c r="F13" s="25">
        <v>46128</v>
      </c>
      <c r="G13" s="9" t="s">
        <v>94</v>
      </c>
      <c r="H13" s="9" t="s">
        <v>166</v>
      </c>
      <c r="I13" s="17">
        <v>500</v>
      </c>
      <c r="J13" s="10">
        <f>I13*1.21</f>
        <v>605</v>
      </c>
      <c r="K13" s="10">
        <f t="shared" si="1"/>
        <v>500</v>
      </c>
      <c r="L13" s="10">
        <v>0</v>
      </c>
      <c r="M13" s="10">
        <f>K13</f>
        <v>500</v>
      </c>
      <c r="N13" s="10">
        <f t="shared" si="2"/>
        <v>0</v>
      </c>
      <c r="O13" s="48" t="s">
        <v>97</v>
      </c>
      <c r="P13" s="9" t="s">
        <v>98</v>
      </c>
      <c r="Q13" s="25">
        <v>46142</v>
      </c>
      <c r="R13" s="10">
        <f t="shared" si="3"/>
        <v>605</v>
      </c>
      <c r="S13" s="9"/>
      <c r="T13" s="18"/>
      <c r="U13" s="18"/>
    </row>
    <row r="14" spans="1:41" s="27" customFormat="1" ht="68.5" customHeight="1" thickBot="1" x14ac:dyDescent="0.4">
      <c r="A14" s="101"/>
      <c r="B14" s="82">
        <f t="shared" si="0"/>
        <v>13</v>
      </c>
      <c r="C14" s="8" t="s">
        <v>90</v>
      </c>
      <c r="D14" s="9" t="s">
        <v>93</v>
      </c>
      <c r="E14" s="7" t="s">
        <v>91</v>
      </c>
      <c r="F14" s="25">
        <v>46142</v>
      </c>
      <c r="G14" s="9" t="s">
        <v>92</v>
      </c>
      <c r="H14" s="9" t="s">
        <v>166</v>
      </c>
      <c r="I14" s="17">
        <v>500</v>
      </c>
      <c r="J14" s="10">
        <f>I14*1.21</f>
        <v>605</v>
      </c>
      <c r="K14" s="10">
        <f t="shared" si="1"/>
        <v>500</v>
      </c>
      <c r="L14" s="10">
        <v>0</v>
      </c>
      <c r="M14" s="10">
        <f>K14</f>
        <v>500</v>
      </c>
      <c r="N14" s="10">
        <f t="shared" si="2"/>
        <v>0</v>
      </c>
      <c r="O14" s="48" t="s">
        <v>96</v>
      </c>
      <c r="P14" s="9" t="s">
        <v>26</v>
      </c>
      <c r="Q14" s="25">
        <v>46142</v>
      </c>
      <c r="R14" s="10">
        <f>J14</f>
        <v>605</v>
      </c>
      <c r="S14" s="9"/>
      <c r="T14" s="18"/>
      <c r="U14" s="18"/>
    </row>
    <row r="15" spans="1:41" s="27" customFormat="1" ht="33" customHeight="1" x14ac:dyDescent="0.35">
      <c r="B15" s="104"/>
      <c r="C15" s="104"/>
      <c r="D15" s="104"/>
      <c r="E15" s="104"/>
      <c r="F15" s="104"/>
      <c r="G15" s="104"/>
      <c r="H15" s="29"/>
      <c r="I15" s="71" t="s">
        <v>54</v>
      </c>
      <c r="J15" s="72">
        <f>SUM(K2:K14)</f>
        <v>159000</v>
      </c>
      <c r="K15" s="72">
        <f>SUM(L2:L14)</f>
        <v>45000</v>
      </c>
      <c r="L15" s="10">
        <f>SUM(M2:M14)</f>
        <v>33000</v>
      </c>
      <c r="M15" s="10">
        <f>SUM(N2:N14)</f>
        <v>81000</v>
      </c>
      <c r="N15" s="18"/>
      <c r="O15" s="30"/>
      <c r="P15" s="18"/>
      <c r="Q15" s="18"/>
      <c r="R15" s="18"/>
      <c r="S15" s="18"/>
      <c r="T15" s="18"/>
    </row>
    <row r="16" spans="1:41" s="12" customFormat="1" ht="33" customHeight="1" x14ac:dyDescent="0.35">
      <c r="B16" s="20"/>
      <c r="C16" s="20"/>
      <c r="D16" s="20"/>
      <c r="E16" s="20"/>
      <c r="F16" s="20"/>
      <c r="G16" s="20"/>
      <c r="H16" s="33"/>
      <c r="I16" s="34"/>
      <c r="J16" s="35"/>
      <c r="K16" s="81"/>
      <c r="L16" s="35"/>
      <c r="M16" s="35"/>
      <c r="N16" s="85"/>
      <c r="O16" s="22"/>
      <c r="P16" s="19"/>
      <c r="Q16" s="19"/>
      <c r="R16" s="19"/>
      <c r="S16" s="19"/>
      <c r="T16" s="19"/>
    </row>
    <row r="17" spans="1:20" s="5" customFormat="1" ht="99.75" customHeight="1" x14ac:dyDescent="0.35">
      <c r="A17" s="97" t="s">
        <v>55</v>
      </c>
      <c r="B17" s="28" t="s">
        <v>6</v>
      </c>
      <c r="C17" s="105" t="s">
        <v>56</v>
      </c>
      <c r="D17" s="106"/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61</v>
      </c>
      <c r="J17" s="42" t="s">
        <v>14</v>
      </c>
      <c r="K17" s="42" t="s">
        <v>15</v>
      </c>
      <c r="L17" s="42" t="s">
        <v>16</v>
      </c>
      <c r="M17" s="42" t="s">
        <v>17</v>
      </c>
      <c r="N17" s="84" t="s">
        <v>18</v>
      </c>
      <c r="O17" s="43" t="s">
        <v>19</v>
      </c>
      <c r="P17" s="43" t="s">
        <v>20</v>
      </c>
      <c r="Q17" s="43" t="s">
        <v>21</v>
      </c>
      <c r="R17" s="43" t="s">
        <v>22</v>
      </c>
    </row>
    <row r="18" spans="1:20" s="27" customFormat="1" ht="22" customHeight="1" x14ac:dyDescent="0.35">
      <c r="A18" s="98"/>
      <c r="B18" s="7">
        <v>1</v>
      </c>
      <c r="C18" s="102" t="s">
        <v>62</v>
      </c>
      <c r="D18" s="103"/>
      <c r="E18" s="7" t="s">
        <v>63</v>
      </c>
      <c r="F18" s="25">
        <v>46109</v>
      </c>
      <c r="G18" s="47">
        <v>46082</v>
      </c>
      <c r="H18" s="46">
        <v>6000</v>
      </c>
      <c r="I18" s="46">
        <v>4200</v>
      </c>
      <c r="J18" s="46">
        <f>H18*3/30</f>
        <v>600</v>
      </c>
      <c r="K18" s="46">
        <v>0</v>
      </c>
      <c r="L18" s="10">
        <v>0</v>
      </c>
      <c r="M18" s="10">
        <f t="shared" ref="M18:M23" si="10">J18-K18-L18</f>
        <v>600</v>
      </c>
      <c r="N18" s="50" t="s">
        <v>115</v>
      </c>
      <c r="O18" s="9" t="s">
        <v>26</v>
      </c>
      <c r="P18" s="25">
        <v>46052</v>
      </c>
      <c r="Q18" s="10">
        <f t="shared" ref="Q18:Q21" si="11">I18</f>
        <v>4200</v>
      </c>
      <c r="R18" s="11"/>
    </row>
    <row r="19" spans="1:20" s="27" customFormat="1" ht="22" customHeight="1" x14ac:dyDescent="0.35">
      <c r="A19" s="98"/>
      <c r="B19" s="7">
        <f t="shared" ref="B19:B23" si="12">B18+1</f>
        <v>2</v>
      </c>
      <c r="C19" s="102" t="s">
        <v>62</v>
      </c>
      <c r="D19" s="103"/>
      <c r="E19" s="7" t="s">
        <v>63</v>
      </c>
      <c r="F19" s="25">
        <v>46081</v>
      </c>
      <c r="G19" s="47">
        <v>46113</v>
      </c>
      <c r="H19" s="46">
        <v>6000</v>
      </c>
      <c r="I19" s="46">
        <v>4200</v>
      </c>
      <c r="J19" s="46">
        <f>H19</f>
        <v>6000</v>
      </c>
      <c r="K19" s="46">
        <v>0</v>
      </c>
      <c r="L19" s="10">
        <v>0</v>
      </c>
      <c r="M19" s="10">
        <f t="shared" si="10"/>
        <v>6000</v>
      </c>
      <c r="N19" s="50" t="s">
        <v>116</v>
      </c>
      <c r="O19" s="9" t="s">
        <v>26</v>
      </c>
      <c r="P19" s="25" t="s">
        <v>87</v>
      </c>
      <c r="Q19" s="10">
        <f t="shared" si="11"/>
        <v>4200</v>
      </c>
      <c r="R19" s="11"/>
    </row>
    <row r="20" spans="1:20" s="27" customFormat="1" ht="22" customHeight="1" x14ac:dyDescent="0.35">
      <c r="A20" s="98"/>
      <c r="B20" s="7">
        <f t="shared" si="12"/>
        <v>3</v>
      </c>
      <c r="C20" s="102" t="s">
        <v>62</v>
      </c>
      <c r="D20" s="103"/>
      <c r="E20" s="7" t="s">
        <v>63</v>
      </c>
      <c r="F20" s="25">
        <v>46109</v>
      </c>
      <c r="G20" s="47">
        <v>46143</v>
      </c>
      <c r="H20" s="46">
        <v>6000</v>
      </c>
      <c r="I20" s="46">
        <v>4200</v>
      </c>
      <c r="J20" s="46">
        <f t="shared" ref="J20:J21" si="13">H20*0.5</f>
        <v>3000</v>
      </c>
      <c r="K20" s="46">
        <v>0</v>
      </c>
      <c r="L20" s="10">
        <v>0</v>
      </c>
      <c r="M20" s="10">
        <f t="shared" si="10"/>
        <v>3000</v>
      </c>
      <c r="N20" s="50" t="s">
        <v>117</v>
      </c>
      <c r="O20" s="9" t="s">
        <v>26</v>
      </c>
      <c r="P20" s="25">
        <v>46111</v>
      </c>
      <c r="Q20" s="10">
        <f t="shared" si="11"/>
        <v>4200</v>
      </c>
      <c r="R20" s="11"/>
    </row>
    <row r="21" spans="1:20" s="27" customFormat="1" ht="68.5" customHeight="1" x14ac:dyDescent="0.35">
      <c r="A21" s="98"/>
      <c r="B21" s="7">
        <f t="shared" si="12"/>
        <v>4</v>
      </c>
      <c r="C21" s="102" t="s">
        <v>62</v>
      </c>
      <c r="D21" s="103"/>
      <c r="E21" s="7" t="s">
        <v>63</v>
      </c>
      <c r="F21" s="25">
        <v>46201</v>
      </c>
      <c r="G21" s="47">
        <v>46174</v>
      </c>
      <c r="H21" s="46">
        <v>6000</v>
      </c>
      <c r="I21" s="46">
        <v>4200</v>
      </c>
      <c r="J21" s="46">
        <f t="shared" si="13"/>
        <v>3000</v>
      </c>
      <c r="K21" s="46">
        <v>0</v>
      </c>
      <c r="L21" s="10">
        <v>0</v>
      </c>
      <c r="M21" s="10">
        <f t="shared" si="10"/>
        <v>3000</v>
      </c>
      <c r="N21" s="50" t="s">
        <v>118</v>
      </c>
      <c r="O21" s="9" t="s">
        <v>26</v>
      </c>
      <c r="P21" s="25">
        <v>46142</v>
      </c>
      <c r="Q21" s="10">
        <f t="shared" si="11"/>
        <v>4200</v>
      </c>
      <c r="R21" s="11"/>
    </row>
    <row r="22" spans="1:20" s="27" customFormat="1" ht="60.75" customHeight="1" x14ac:dyDescent="0.35">
      <c r="A22" s="98"/>
      <c r="B22" s="7">
        <f t="shared" si="12"/>
        <v>5</v>
      </c>
      <c r="C22" s="102" t="s">
        <v>64</v>
      </c>
      <c r="D22" s="103"/>
      <c r="E22" s="7" t="s">
        <v>2</v>
      </c>
      <c r="F22" s="25">
        <v>46140</v>
      </c>
      <c r="G22" s="47">
        <v>46113</v>
      </c>
      <c r="H22" s="46">
        <v>3500</v>
      </c>
      <c r="I22" s="46">
        <v>2400</v>
      </c>
      <c r="J22" s="46">
        <v>3500</v>
      </c>
      <c r="K22" s="46">
        <v>0</v>
      </c>
      <c r="L22" s="10">
        <v>0</v>
      </c>
      <c r="M22" s="10">
        <f t="shared" si="10"/>
        <v>3500</v>
      </c>
      <c r="N22" s="50" t="s">
        <v>112</v>
      </c>
      <c r="O22" s="9" t="s">
        <v>26</v>
      </c>
      <c r="P22" s="25">
        <v>46203</v>
      </c>
      <c r="Q22" s="10">
        <f t="shared" ref="Q22:Q23" si="14">I22</f>
        <v>2400</v>
      </c>
      <c r="R22" s="11"/>
    </row>
    <row r="23" spans="1:20" s="27" customFormat="1" ht="55" customHeight="1" x14ac:dyDescent="0.35">
      <c r="A23" s="98"/>
      <c r="B23" s="7">
        <f t="shared" si="12"/>
        <v>6</v>
      </c>
      <c r="C23" s="102" t="s">
        <v>64</v>
      </c>
      <c r="D23" s="103"/>
      <c r="E23" s="7" t="s">
        <v>2</v>
      </c>
      <c r="F23" s="25">
        <v>46170</v>
      </c>
      <c r="G23" s="47">
        <v>46143</v>
      </c>
      <c r="H23" s="46">
        <v>3500</v>
      </c>
      <c r="I23" s="46">
        <v>2400</v>
      </c>
      <c r="J23" s="46">
        <v>3500</v>
      </c>
      <c r="K23" s="46">
        <v>0</v>
      </c>
      <c r="L23" s="10">
        <v>0</v>
      </c>
      <c r="M23" s="10">
        <f t="shared" si="10"/>
        <v>3500</v>
      </c>
      <c r="N23" s="50" t="s">
        <v>112</v>
      </c>
      <c r="O23" s="9" t="s">
        <v>26</v>
      </c>
      <c r="P23" s="25">
        <v>46233</v>
      </c>
      <c r="Q23" s="10">
        <f t="shared" si="14"/>
        <v>2400</v>
      </c>
      <c r="R23" s="11"/>
    </row>
    <row r="24" spans="1:20" s="27" customFormat="1" ht="29.25" customHeight="1" x14ac:dyDescent="0.35">
      <c r="B24" s="104"/>
      <c r="C24" s="104"/>
      <c r="D24" s="104"/>
      <c r="E24" s="104"/>
      <c r="F24" s="104"/>
      <c r="G24" s="104"/>
      <c r="H24" s="29"/>
      <c r="I24" s="32" t="s">
        <v>65</v>
      </c>
      <c r="J24" s="46">
        <f>SUM(J18:J23)</f>
        <v>19600</v>
      </c>
      <c r="K24" s="46">
        <f>SUM(K18:K23)</f>
        <v>0</v>
      </c>
      <c r="L24" s="10">
        <f>SUM(L18:L23)</f>
        <v>0</v>
      </c>
      <c r="M24" s="10">
        <f>SUM(M18:M23)</f>
        <v>19600</v>
      </c>
      <c r="N24" s="86"/>
      <c r="O24" s="30"/>
      <c r="P24" s="18"/>
      <c r="Q24" s="18"/>
      <c r="R24" s="18"/>
      <c r="S24" s="18"/>
      <c r="T24" s="18"/>
    </row>
    <row r="25" spans="1:20" s="12" customFormat="1" ht="24" customHeight="1" thickBot="1" x14ac:dyDescent="0.4">
      <c r="B25" s="20"/>
      <c r="C25" s="20"/>
      <c r="D25" s="20"/>
      <c r="E25" s="20"/>
      <c r="F25" s="20"/>
      <c r="G25" s="20"/>
      <c r="H25" s="33"/>
      <c r="I25" s="34"/>
      <c r="J25" s="35"/>
      <c r="K25" s="35"/>
      <c r="L25" s="35"/>
      <c r="M25" s="35"/>
      <c r="N25" s="85"/>
      <c r="O25" s="22"/>
      <c r="P25" s="19"/>
      <c r="Q25" s="19"/>
      <c r="R25" s="19"/>
      <c r="S25" s="19"/>
      <c r="T25" s="19"/>
    </row>
    <row r="26" spans="1:20" s="27" customFormat="1" ht="43" customHeight="1" thickBot="1" x14ac:dyDescent="0.4">
      <c r="B26" s="31"/>
      <c r="C26" s="31"/>
      <c r="D26" s="31"/>
      <c r="E26" s="31"/>
      <c r="F26" s="31"/>
      <c r="G26" s="31"/>
      <c r="H26" s="29"/>
      <c r="I26" s="44" t="s">
        <v>66</v>
      </c>
      <c r="J26" s="45">
        <f>J15+J24</f>
        <v>178600</v>
      </c>
      <c r="K26" s="45">
        <f>SUM(K15+K24)</f>
        <v>45000</v>
      </c>
      <c r="L26" s="45">
        <f>SUM(L15+L24)</f>
        <v>33000</v>
      </c>
      <c r="M26" s="45">
        <f>SUM(M15+M24)</f>
        <v>100600</v>
      </c>
      <c r="N26" s="86"/>
      <c r="O26" s="30"/>
      <c r="P26" s="18"/>
      <c r="Q26" s="18"/>
      <c r="R26" s="18"/>
      <c r="S26" s="18"/>
      <c r="T26" s="18"/>
    </row>
    <row r="28" spans="1:20" x14ac:dyDescent="0.35">
      <c r="K28" s="79"/>
    </row>
    <row r="30" spans="1:20" x14ac:dyDescent="0.35">
      <c r="K30" s="69"/>
    </row>
    <row r="31" spans="1:20" x14ac:dyDescent="0.35">
      <c r="K31" s="80"/>
    </row>
  </sheetData>
  <mergeCells count="12">
    <mergeCell ref="A17:A23"/>
    <mergeCell ref="A1:A11"/>
    <mergeCell ref="C22:D22"/>
    <mergeCell ref="C23:D23"/>
    <mergeCell ref="B24:G24"/>
    <mergeCell ref="B15:G15"/>
    <mergeCell ref="C17:D17"/>
    <mergeCell ref="C18:D18"/>
    <mergeCell ref="C19:D19"/>
    <mergeCell ref="C20:D20"/>
    <mergeCell ref="C21:D21"/>
    <mergeCell ref="A12:A14"/>
  </mergeCells>
  <phoneticPr fontId="5" type="noConversion"/>
  <pageMargins left="0.31496062992125984" right="0.31496062992125984" top="0.55118110236220474" bottom="0.55118110236220474" header="0.31496062992125984" footer="0.31496062992125984"/>
  <pageSetup paperSize="9" scale="46" orientation="landscape" r:id="rId1"/>
  <headerFooter>
    <oddFooter>&amp;LMemoria Económica&amp;C&amp;A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F728AC03-A810-4052-8985-797B33ACD06D}">
            <xm:f>Declaración!#REF!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19BF23-F4EC-46C6-A0F4-8FE0D69D4BDD}">
          <x14:formula1>
            <xm:f>'Tablas de datos'!$F$2:$F$10</xm:f>
          </x14:formula1>
          <xm:sqref>H2:H14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8"/>
  <sheetViews>
    <sheetView tabSelected="1" topLeftCell="A12" zoomScaleNormal="100" zoomScalePageLayoutView="75" workbookViewId="0">
      <selection activeCell="C11" sqref="C11"/>
    </sheetView>
  </sheetViews>
  <sheetFormatPr baseColWidth="10" defaultColWidth="11.453125" defaultRowHeight="12.5" x14ac:dyDescent="0.35"/>
  <cols>
    <col min="1" max="1" width="36.1796875" style="1" customWidth="1"/>
    <col min="2" max="2" width="27.453125" style="1" customWidth="1"/>
    <col min="3" max="3" width="50.81640625" style="1" customWidth="1"/>
    <col min="4" max="4" width="18.7265625" style="1" customWidth="1"/>
    <col min="5" max="16384" width="11.453125" style="1"/>
  </cols>
  <sheetData>
    <row r="1" spans="1:3" ht="25" customHeight="1" x14ac:dyDescent="0.35"/>
    <row r="2" spans="1:3" ht="25" customHeight="1" x14ac:dyDescent="0.35">
      <c r="A2" s="53" t="s">
        <v>67</v>
      </c>
      <c r="B2" s="54" t="s">
        <v>68</v>
      </c>
      <c r="C2" s="54" t="s">
        <v>69</v>
      </c>
    </row>
    <row r="3" spans="1:3" ht="32.25" customHeight="1" x14ac:dyDescent="0.35">
      <c r="A3" s="55" t="s">
        <v>70</v>
      </c>
      <c r="B3" s="51">
        <v>17600</v>
      </c>
      <c r="C3" s="76" t="s">
        <v>106</v>
      </c>
    </row>
    <row r="4" spans="1:3" ht="48.75" customHeight="1" x14ac:dyDescent="0.35">
      <c r="A4" s="55" t="s">
        <v>71</v>
      </c>
      <c r="B4" s="51">
        <f>300*200</f>
        <v>60000</v>
      </c>
      <c r="C4" s="76" t="s">
        <v>104</v>
      </c>
    </row>
    <row r="5" spans="1:3" ht="47.15" customHeight="1" x14ac:dyDescent="0.35">
      <c r="A5" s="55" t="s">
        <v>72</v>
      </c>
      <c r="B5" s="51">
        <f>10*600</f>
        <v>6000</v>
      </c>
      <c r="C5" s="76" t="s">
        <v>107</v>
      </c>
    </row>
    <row r="6" spans="1:3" ht="25" customHeight="1" x14ac:dyDescent="0.35">
      <c r="A6" s="55" t="s">
        <v>73</v>
      </c>
      <c r="B6" s="51">
        <v>60000</v>
      </c>
      <c r="C6" s="76" t="s">
        <v>105</v>
      </c>
    </row>
    <row r="7" spans="1:3" ht="25" customHeight="1" x14ac:dyDescent="0.35">
      <c r="A7" s="62" t="s">
        <v>74</v>
      </c>
      <c r="B7" s="24"/>
      <c r="C7" s="76" t="s">
        <v>75</v>
      </c>
    </row>
    <row r="8" spans="1:3" ht="25" customHeight="1" x14ac:dyDescent="0.35">
      <c r="A8" s="57" t="s">
        <v>76</v>
      </c>
      <c r="B8" s="63">
        <f>SUM(B3:B7)</f>
        <v>143600</v>
      </c>
      <c r="C8" s="63"/>
    </row>
    <row r="9" spans="1:3" ht="25" customHeight="1" x14ac:dyDescent="0.35">
      <c r="A9" s="64"/>
      <c r="B9" s="65"/>
      <c r="C9" s="65"/>
    </row>
    <row r="10" spans="1:3" ht="69.75" customHeight="1" x14ac:dyDescent="0.35">
      <c r="A10" s="53" t="s">
        <v>77</v>
      </c>
      <c r="B10" s="54" t="s">
        <v>68</v>
      </c>
      <c r="C10" s="54" t="s">
        <v>69</v>
      </c>
    </row>
    <row r="11" spans="1:3" ht="64.5" customHeight="1" x14ac:dyDescent="0.35">
      <c r="A11" s="55" t="s">
        <v>78</v>
      </c>
      <c r="B11" s="75">
        <f>'Coste sin IVA'!J26</f>
        <v>178600</v>
      </c>
      <c r="C11" s="56" t="s">
        <v>79</v>
      </c>
    </row>
    <row r="12" spans="1:3" ht="70" customHeight="1" x14ac:dyDescent="0.35">
      <c r="A12" s="55" t="s">
        <v>80</v>
      </c>
      <c r="B12" s="68">
        <f>5000+5000</f>
        <v>10000</v>
      </c>
      <c r="C12" s="51" t="s">
        <v>114</v>
      </c>
    </row>
    <row r="13" spans="1:3" ht="25" customHeight="1" x14ac:dyDescent="0.35">
      <c r="A13" s="57" t="s">
        <v>81</v>
      </c>
      <c r="B13" s="58">
        <f>SUM(B11:B12)</f>
        <v>188600</v>
      </c>
      <c r="C13" s="59"/>
    </row>
    <row r="14" spans="1:3" ht="25" customHeight="1" thickBot="1" x14ac:dyDescent="0.4">
      <c r="A14" s="60"/>
      <c r="B14" s="61"/>
      <c r="C14" s="61"/>
    </row>
    <row r="15" spans="1:3" ht="36.65" customHeight="1" x14ac:dyDescent="0.35">
      <c r="A15" s="66" t="s">
        <v>82</v>
      </c>
      <c r="B15" s="63">
        <f>B8-B13</f>
        <v>-45000</v>
      </c>
      <c r="C15" s="67"/>
    </row>
    <row r="16" spans="1:3" ht="25" customHeight="1" x14ac:dyDescent="0.35"/>
    <row r="17" spans="2:3" ht="25" customHeight="1" x14ac:dyDescent="0.35">
      <c r="C17" s="77">
        <f>B13-45000</f>
        <v>143600</v>
      </c>
    </row>
    <row r="18" spans="2:3" ht="25" customHeight="1" x14ac:dyDescent="0.35">
      <c r="B18" s="70"/>
      <c r="C18" s="78">
        <v>126000</v>
      </c>
    </row>
    <row r="19" spans="2:3" ht="25" customHeight="1" x14ac:dyDescent="0.35">
      <c r="C19" s="77">
        <f>C18-C17</f>
        <v>-17600</v>
      </c>
    </row>
    <row r="20" spans="2:3" ht="25" customHeight="1" x14ac:dyDescent="0.35"/>
    <row r="21" spans="2:3" ht="25" customHeight="1" x14ac:dyDescent="0.35"/>
    <row r="22" spans="2:3" ht="25" customHeight="1" x14ac:dyDescent="0.35"/>
    <row r="23" spans="2:3" ht="25" customHeight="1" x14ac:dyDescent="0.35"/>
    <row r="24" spans="2:3" ht="25" customHeight="1" x14ac:dyDescent="0.35"/>
    <row r="25" spans="2:3" ht="25" customHeight="1" x14ac:dyDescent="0.35"/>
    <row r="26" spans="2:3" ht="25" customHeight="1" x14ac:dyDescent="0.35"/>
    <row r="27" spans="2:3" ht="25" customHeight="1" x14ac:dyDescent="0.35"/>
    <row r="28" spans="2:3" ht="25" customHeight="1" x14ac:dyDescent="0.35"/>
    <row r="29" spans="2:3" ht="25" customHeight="1" x14ac:dyDescent="0.35"/>
    <row r="30" spans="2:3" ht="25" customHeight="1" x14ac:dyDescent="0.35"/>
    <row r="31" spans="2:3" ht="25" customHeight="1" x14ac:dyDescent="0.35"/>
    <row r="32" spans="2:3" ht="25" customHeight="1" x14ac:dyDescent="0.35"/>
    <row r="33" ht="25" customHeight="1" x14ac:dyDescent="0.35"/>
    <row r="34" ht="25" customHeight="1" x14ac:dyDescent="0.35"/>
    <row r="35" ht="25" customHeight="1" x14ac:dyDescent="0.35"/>
    <row r="36" ht="25" customHeight="1" x14ac:dyDescent="0.35"/>
    <row r="37" ht="25" customHeight="1" x14ac:dyDescent="0.35"/>
    <row r="38" ht="25.4" customHeight="1" x14ac:dyDescent="0.35"/>
    <row r="39" ht="25.4" customHeight="1" x14ac:dyDescent="0.35"/>
    <row r="40" ht="25.4" customHeight="1" x14ac:dyDescent="0.35"/>
    <row r="41" ht="25.4" customHeight="1" x14ac:dyDescent="0.35"/>
    <row r="42" ht="25.4" customHeight="1" x14ac:dyDescent="0.35"/>
    <row r="43" ht="25.4" customHeight="1" x14ac:dyDescent="0.35"/>
    <row r="44" ht="25.4" customHeight="1" x14ac:dyDescent="0.35"/>
    <row r="45" ht="25.4" customHeight="1" x14ac:dyDescent="0.35"/>
    <row r="46" ht="25.4" customHeight="1" x14ac:dyDescent="0.35"/>
    <row r="47" ht="25.4" customHeight="1" x14ac:dyDescent="0.35"/>
    <row r="48" ht="25.4" customHeight="1" x14ac:dyDescent="0.35"/>
    <row r="49" ht="25.4" customHeight="1" x14ac:dyDescent="0.35"/>
    <row r="50" ht="25.4" customHeight="1" x14ac:dyDescent="0.35"/>
    <row r="51" ht="25.4" customHeight="1" x14ac:dyDescent="0.35"/>
    <row r="52" ht="25.4" customHeight="1" x14ac:dyDescent="0.35"/>
    <row r="53" ht="25.4" customHeight="1" x14ac:dyDescent="0.35"/>
    <row r="54" ht="25.4" customHeight="1" x14ac:dyDescent="0.35"/>
    <row r="55" ht="25.4" customHeight="1" x14ac:dyDescent="0.35"/>
    <row r="56" ht="25.4" customHeight="1" x14ac:dyDescent="0.35"/>
    <row r="57" ht="25.4" customHeight="1" x14ac:dyDescent="0.35"/>
    <row r="58" ht="25.4" customHeight="1" x14ac:dyDescent="0.35"/>
    <row r="59" ht="25.4" customHeight="1" x14ac:dyDescent="0.35"/>
    <row r="60" ht="25.4" customHeight="1" x14ac:dyDescent="0.35"/>
    <row r="61" ht="25.4" customHeight="1" x14ac:dyDescent="0.35"/>
    <row r="62" ht="25.4" customHeight="1" x14ac:dyDescent="0.35"/>
    <row r="63" ht="25.4" customHeight="1" x14ac:dyDescent="0.35"/>
    <row r="64" ht="25.4" customHeight="1" x14ac:dyDescent="0.35"/>
    <row r="65" ht="25.4" customHeight="1" x14ac:dyDescent="0.35"/>
    <row r="66" ht="25.4" customHeight="1" x14ac:dyDescent="0.35"/>
    <row r="67" ht="25.4" customHeight="1" x14ac:dyDescent="0.35"/>
    <row r="68" ht="25.4" customHeight="1" x14ac:dyDescent="0.35"/>
    <row r="69" ht="25.4" customHeight="1" x14ac:dyDescent="0.35"/>
    <row r="70" ht="25.4" customHeight="1" x14ac:dyDescent="0.35"/>
    <row r="71" ht="25.4" customHeight="1" x14ac:dyDescent="0.35"/>
    <row r="72" ht="25.4" customHeight="1" x14ac:dyDescent="0.35"/>
    <row r="73" ht="25.4" customHeight="1" x14ac:dyDescent="0.35"/>
    <row r="74" ht="25.4" customHeight="1" x14ac:dyDescent="0.35"/>
    <row r="75" ht="25.4" customHeight="1" x14ac:dyDescent="0.35"/>
    <row r="76" ht="25.4" customHeight="1" x14ac:dyDescent="0.35"/>
    <row r="77" ht="25.4" customHeight="1" x14ac:dyDescent="0.35"/>
    <row r="78" ht="25.4" customHeight="1" x14ac:dyDescent="0.35"/>
    <row r="79" ht="25.4" customHeight="1" x14ac:dyDescent="0.35"/>
    <row r="80" ht="25.4" customHeight="1" x14ac:dyDescent="0.35"/>
    <row r="81" ht="25.4" customHeight="1" x14ac:dyDescent="0.35"/>
    <row r="82" ht="25.4" customHeight="1" x14ac:dyDescent="0.35"/>
    <row r="83" ht="25.4" customHeight="1" x14ac:dyDescent="0.35"/>
    <row r="84" ht="25.4" customHeight="1" x14ac:dyDescent="0.35"/>
    <row r="85" ht="25.4" customHeight="1" x14ac:dyDescent="0.35"/>
    <row r="86" ht="25.4" customHeight="1" x14ac:dyDescent="0.35"/>
    <row r="87" ht="25.4" customHeight="1" x14ac:dyDescent="0.35"/>
    <row r="88" ht="25.4" customHeight="1" x14ac:dyDescent="0.35"/>
    <row r="89" ht="25.4" customHeight="1" x14ac:dyDescent="0.35"/>
    <row r="90" ht="25.4" customHeight="1" x14ac:dyDescent="0.35"/>
    <row r="91" ht="25.4" customHeight="1" x14ac:dyDescent="0.35"/>
    <row r="92" ht="25.4" customHeight="1" x14ac:dyDescent="0.35"/>
    <row r="93" ht="25.4" customHeight="1" x14ac:dyDescent="0.35"/>
    <row r="94" ht="25.4" customHeight="1" x14ac:dyDescent="0.35"/>
    <row r="95" ht="25.4" customHeight="1" x14ac:dyDescent="0.35"/>
    <row r="96" ht="25.4" customHeight="1" x14ac:dyDescent="0.35"/>
    <row r="97" ht="25.4" customHeight="1" x14ac:dyDescent="0.35"/>
    <row r="98" ht="25.4" customHeight="1" x14ac:dyDescent="0.35"/>
    <row r="99" ht="25.4" customHeight="1" x14ac:dyDescent="0.35"/>
    <row r="100" ht="25.4" customHeight="1" x14ac:dyDescent="0.35"/>
    <row r="101" ht="25.4" customHeight="1" x14ac:dyDescent="0.35"/>
    <row r="102" ht="25.4" customHeight="1" x14ac:dyDescent="0.35"/>
    <row r="103" ht="25.4" customHeight="1" x14ac:dyDescent="0.35"/>
    <row r="104" ht="25.4" customHeight="1" x14ac:dyDescent="0.35"/>
    <row r="105" ht="25.4" customHeight="1" x14ac:dyDescent="0.35"/>
    <row r="106" ht="25.4" customHeight="1" x14ac:dyDescent="0.35"/>
    <row r="107" ht="25.4" customHeight="1" x14ac:dyDescent="0.35"/>
    <row r="108" ht="25.4" customHeight="1" x14ac:dyDescent="0.35"/>
    <row r="109" ht="25.4" customHeight="1" x14ac:dyDescent="0.35"/>
    <row r="110" ht="25.4" customHeight="1" x14ac:dyDescent="0.35"/>
    <row r="111" ht="25.4" customHeight="1" x14ac:dyDescent="0.35"/>
    <row r="112" ht="25.4" customHeight="1" x14ac:dyDescent="0.35"/>
    <row r="113" ht="25.4" customHeight="1" x14ac:dyDescent="0.35"/>
    <row r="114" ht="25.4" customHeight="1" x14ac:dyDescent="0.35"/>
    <row r="115" ht="25.4" customHeight="1" x14ac:dyDescent="0.35"/>
    <row r="116" ht="25.4" customHeight="1" x14ac:dyDescent="0.35"/>
    <row r="117" ht="25.4" customHeight="1" x14ac:dyDescent="0.35"/>
    <row r="118" ht="25.4" customHeight="1" x14ac:dyDescent="0.35"/>
    <row r="119" ht="25.4" customHeight="1" x14ac:dyDescent="0.35"/>
    <row r="120" ht="25.4" customHeight="1" x14ac:dyDescent="0.35"/>
    <row r="121" ht="25.4" customHeight="1" x14ac:dyDescent="0.35"/>
    <row r="122" ht="25.4" customHeight="1" x14ac:dyDescent="0.35"/>
    <row r="123" ht="25.4" customHeight="1" x14ac:dyDescent="0.35"/>
    <row r="124" ht="25.4" customHeight="1" x14ac:dyDescent="0.35"/>
    <row r="125" ht="25.4" customHeight="1" x14ac:dyDescent="0.35"/>
    <row r="126" ht="25.4" customHeight="1" x14ac:dyDescent="0.35"/>
    <row r="127" ht="25.4" customHeight="1" x14ac:dyDescent="0.35"/>
    <row r="128" ht="25.4" customHeight="1" x14ac:dyDescent="0.35"/>
    <row r="129" ht="25.4" customHeight="1" x14ac:dyDescent="0.35"/>
    <row r="130" ht="25.4" customHeight="1" x14ac:dyDescent="0.35"/>
    <row r="131" ht="25.4" customHeight="1" x14ac:dyDescent="0.35"/>
    <row r="132" ht="25.4" customHeight="1" x14ac:dyDescent="0.35"/>
    <row r="133" ht="25.4" customHeight="1" x14ac:dyDescent="0.35"/>
    <row r="134" ht="25.4" customHeight="1" x14ac:dyDescent="0.35"/>
    <row r="135" ht="25.4" customHeight="1" x14ac:dyDescent="0.35"/>
    <row r="136" ht="25.4" customHeight="1" x14ac:dyDescent="0.35"/>
    <row r="137" ht="25.4" customHeight="1" x14ac:dyDescent="0.35"/>
    <row r="138" ht="25.4" customHeight="1" x14ac:dyDescent="0.35"/>
    <row r="139" ht="25.4" customHeight="1" x14ac:dyDescent="0.35"/>
    <row r="140" ht="25.4" customHeight="1" x14ac:dyDescent="0.35"/>
    <row r="141" ht="25.4" customHeight="1" x14ac:dyDescent="0.35"/>
    <row r="142" ht="25.4" customHeight="1" x14ac:dyDescent="0.35"/>
    <row r="143" ht="25.4" customHeight="1" x14ac:dyDescent="0.35"/>
    <row r="144" ht="25.4" customHeight="1" x14ac:dyDescent="0.35"/>
    <row r="145" ht="25.4" customHeight="1" x14ac:dyDescent="0.35"/>
    <row r="146" ht="25.4" customHeight="1" x14ac:dyDescent="0.35"/>
    <row r="147" ht="25.4" customHeight="1" x14ac:dyDescent="0.35"/>
    <row r="148" ht="25.4" customHeight="1" x14ac:dyDescent="0.35"/>
    <row r="149" ht="25.4" customHeight="1" x14ac:dyDescent="0.35"/>
    <row r="150" ht="25.4" customHeight="1" x14ac:dyDescent="0.35"/>
    <row r="151" ht="25.4" customHeight="1" x14ac:dyDescent="0.35"/>
    <row r="152" ht="25.4" customHeight="1" x14ac:dyDescent="0.35"/>
    <row r="153" ht="25.4" customHeight="1" x14ac:dyDescent="0.35"/>
    <row r="154" ht="25.4" customHeight="1" x14ac:dyDescent="0.35"/>
    <row r="155" ht="25.4" customHeight="1" x14ac:dyDescent="0.35"/>
    <row r="156" ht="25.4" customHeight="1" x14ac:dyDescent="0.35"/>
    <row r="157" ht="25.4" customHeight="1" x14ac:dyDescent="0.35"/>
    <row r="158" ht="25.4" customHeight="1" x14ac:dyDescent="0.35"/>
    <row r="159" ht="25.4" customHeight="1" x14ac:dyDescent="0.35"/>
    <row r="160" ht="25.4" customHeight="1" x14ac:dyDescent="0.35"/>
    <row r="161" ht="25.4" customHeight="1" x14ac:dyDescent="0.35"/>
    <row r="162" ht="25.4" customHeight="1" x14ac:dyDescent="0.35"/>
    <row r="163" ht="25.4" customHeight="1" x14ac:dyDescent="0.35"/>
    <row r="164" ht="25.4" customHeight="1" x14ac:dyDescent="0.35"/>
    <row r="165" ht="25.4" customHeight="1" x14ac:dyDescent="0.35"/>
    <row r="166" ht="25.4" customHeight="1" x14ac:dyDescent="0.35"/>
    <row r="167" ht="25.4" customHeight="1" x14ac:dyDescent="0.35"/>
    <row r="168" ht="25.4" customHeight="1" x14ac:dyDescent="0.35"/>
    <row r="169" ht="25.4" customHeight="1" x14ac:dyDescent="0.35"/>
    <row r="170" ht="25.4" customHeight="1" x14ac:dyDescent="0.35"/>
    <row r="171" ht="25.4" customHeight="1" x14ac:dyDescent="0.35"/>
    <row r="172" ht="25.4" customHeight="1" x14ac:dyDescent="0.35"/>
    <row r="173" ht="25.4" customHeight="1" x14ac:dyDescent="0.35"/>
    <row r="174" ht="25.4" customHeight="1" x14ac:dyDescent="0.35"/>
    <row r="175" ht="25.4" customHeight="1" x14ac:dyDescent="0.35"/>
    <row r="176" ht="25.4" customHeight="1" x14ac:dyDescent="0.35"/>
    <row r="177" ht="25.4" customHeight="1" x14ac:dyDescent="0.35"/>
    <row r="178" ht="25.4" customHeight="1" x14ac:dyDescent="0.35"/>
    <row r="179" ht="25.4" customHeight="1" x14ac:dyDescent="0.35"/>
    <row r="180" ht="25.4" customHeight="1" x14ac:dyDescent="0.35"/>
    <row r="181" ht="25.4" customHeight="1" x14ac:dyDescent="0.35"/>
    <row r="182" ht="25.4" customHeight="1" x14ac:dyDescent="0.35"/>
    <row r="183" ht="25.4" customHeight="1" x14ac:dyDescent="0.35"/>
    <row r="184" ht="25.4" customHeight="1" x14ac:dyDescent="0.35"/>
    <row r="185" ht="25.4" customHeight="1" x14ac:dyDescent="0.35"/>
    <row r="186" ht="25.4" customHeight="1" x14ac:dyDescent="0.35"/>
    <row r="187" ht="25.4" customHeight="1" x14ac:dyDescent="0.35"/>
    <row r="188" ht="25.4" customHeight="1" x14ac:dyDescent="0.35"/>
    <row r="189" ht="25.4" customHeight="1" x14ac:dyDescent="0.35"/>
    <row r="190" ht="25.4" customHeight="1" x14ac:dyDescent="0.35"/>
    <row r="191" ht="25.4" customHeight="1" x14ac:dyDescent="0.35"/>
    <row r="192" ht="25.4" customHeight="1" x14ac:dyDescent="0.35"/>
    <row r="193" ht="25.4" customHeight="1" x14ac:dyDescent="0.35"/>
    <row r="194" ht="25.4" customHeight="1" x14ac:dyDescent="0.35"/>
    <row r="195" ht="25.4" customHeight="1" x14ac:dyDescent="0.35"/>
    <row r="196" ht="25.4" customHeight="1" x14ac:dyDescent="0.35"/>
    <row r="197" ht="25.4" customHeight="1" x14ac:dyDescent="0.35"/>
    <row r="198" ht="25.4" customHeight="1" x14ac:dyDescent="0.35"/>
    <row r="199" ht="25.4" customHeight="1" x14ac:dyDescent="0.35"/>
    <row r="200" ht="25.4" customHeight="1" x14ac:dyDescent="0.35"/>
    <row r="201" ht="25.4" customHeight="1" x14ac:dyDescent="0.35"/>
    <row r="202" ht="25.4" customHeight="1" x14ac:dyDescent="0.35"/>
    <row r="203" ht="25.4" customHeight="1" x14ac:dyDescent="0.35"/>
    <row r="204" ht="25.4" customHeight="1" x14ac:dyDescent="0.35"/>
    <row r="205" ht="25.4" customHeight="1" x14ac:dyDescent="0.35"/>
    <row r="206" ht="25.4" customHeight="1" x14ac:dyDescent="0.35"/>
    <row r="207" ht="25.4" customHeight="1" x14ac:dyDescent="0.35"/>
    <row r="208" ht="25.4" customHeight="1" x14ac:dyDescent="0.35"/>
    <row r="209" ht="25.4" customHeight="1" x14ac:dyDescent="0.35"/>
    <row r="210" ht="25.4" customHeight="1" x14ac:dyDescent="0.35"/>
    <row r="211" ht="25.4" customHeight="1" x14ac:dyDescent="0.35"/>
    <row r="212" ht="25.4" customHeight="1" x14ac:dyDescent="0.35"/>
    <row r="213" ht="25.4" customHeight="1" x14ac:dyDescent="0.35"/>
    <row r="214" ht="25.4" customHeight="1" x14ac:dyDescent="0.35"/>
    <row r="215" ht="25.4" customHeight="1" x14ac:dyDescent="0.35"/>
    <row r="216" ht="25.4" customHeight="1" x14ac:dyDescent="0.35"/>
    <row r="217" ht="25.4" customHeight="1" x14ac:dyDescent="0.35"/>
    <row r="218" ht="25.4" customHeight="1" x14ac:dyDescent="0.35"/>
    <row r="219" ht="25.4" customHeight="1" x14ac:dyDescent="0.35"/>
    <row r="220" ht="25.4" customHeight="1" x14ac:dyDescent="0.35"/>
    <row r="221" ht="25.4" customHeight="1" x14ac:dyDescent="0.35"/>
    <row r="222" ht="25.4" customHeight="1" x14ac:dyDescent="0.35"/>
    <row r="223" ht="25.4" customHeight="1" x14ac:dyDescent="0.35"/>
    <row r="224" ht="25.4" customHeight="1" x14ac:dyDescent="0.35"/>
    <row r="225" ht="25.4" customHeight="1" x14ac:dyDescent="0.35"/>
    <row r="226" ht="25.4" customHeight="1" x14ac:dyDescent="0.35"/>
    <row r="227" ht="25.4" customHeight="1" x14ac:dyDescent="0.35"/>
    <row r="228" ht="25.4" customHeight="1" x14ac:dyDescent="0.35"/>
    <row r="229" ht="25.4" customHeight="1" x14ac:dyDescent="0.35"/>
    <row r="230" ht="25.4" customHeight="1" x14ac:dyDescent="0.35"/>
    <row r="231" ht="25.4" customHeight="1" x14ac:dyDescent="0.35"/>
    <row r="232" ht="25.4" customHeight="1" x14ac:dyDescent="0.35"/>
    <row r="233" ht="25.4" customHeight="1" x14ac:dyDescent="0.35"/>
    <row r="234" ht="25.4" customHeight="1" x14ac:dyDescent="0.35"/>
    <row r="235" ht="25.4" customHeight="1" x14ac:dyDescent="0.35"/>
    <row r="236" ht="25.4" customHeight="1" x14ac:dyDescent="0.35"/>
    <row r="237" ht="25.4" customHeight="1" x14ac:dyDescent="0.35"/>
    <row r="238" ht="25.4" customHeight="1" x14ac:dyDescent="0.35"/>
    <row r="239" ht="25.4" customHeight="1" x14ac:dyDescent="0.35"/>
    <row r="240" ht="25.4" customHeight="1" x14ac:dyDescent="0.35"/>
    <row r="241" ht="25.4" customHeight="1" x14ac:dyDescent="0.35"/>
    <row r="242" ht="25.4" customHeight="1" x14ac:dyDescent="0.35"/>
    <row r="243" ht="25.4" customHeight="1" x14ac:dyDescent="0.35"/>
    <row r="244" ht="25.4" customHeight="1" x14ac:dyDescent="0.35"/>
    <row r="245" ht="25.4" customHeight="1" x14ac:dyDescent="0.35"/>
    <row r="246" ht="25.4" customHeight="1" x14ac:dyDescent="0.35"/>
    <row r="247" ht="25.4" customHeight="1" x14ac:dyDescent="0.35"/>
    <row r="248" ht="25.4" customHeight="1" x14ac:dyDescent="0.35"/>
    <row r="249" ht="25.4" customHeight="1" x14ac:dyDescent="0.35"/>
    <row r="250" ht="25.4" customHeight="1" x14ac:dyDescent="0.35"/>
    <row r="251" ht="25.4" customHeight="1" x14ac:dyDescent="0.35"/>
    <row r="252" ht="25.4" customHeight="1" x14ac:dyDescent="0.35"/>
    <row r="253" ht="25.4" customHeight="1" x14ac:dyDescent="0.35"/>
    <row r="254" ht="25.4" customHeight="1" x14ac:dyDescent="0.35"/>
    <row r="255" ht="25.4" customHeight="1" x14ac:dyDescent="0.35"/>
    <row r="256" ht="25.4" customHeight="1" x14ac:dyDescent="0.35"/>
    <row r="257" ht="25.4" customHeight="1" x14ac:dyDescent="0.35"/>
    <row r="258" ht="25.4" customHeight="1" x14ac:dyDescent="0.35"/>
    <row r="259" ht="25.4" customHeight="1" x14ac:dyDescent="0.35"/>
    <row r="260" ht="25.4" customHeight="1" x14ac:dyDescent="0.35"/>
    <row r="261" ht="25.4" customHeight="1" x14ac:dyDescent="0.35"/>
    <row r="262" ht="25.4" customHeight="1" x14ac:dyDescent="0.35"/>
    <row r="263" ht="25.4" customHeight="1" x14ac:dyDescent="0.35"/>
    <row r="264" ht="25.4" customHeight="1" x14ac:dyDescent="0.35"/>
    <row r="265" ht="25.4" customHeight="1" x14ac:dyDescent="0.35"/>
    <row r="266" ht="25.4" customHeight="1" x14ac:dyDescent="0.35"/>
    <row r="267" ht="25.4" customHeight="1" x14ac:dyDescent="0.35"/>
    <row r="268" ht="25.4" customHeight="1" x14ac:dyDescent="0.35"/>
    <row r="269" ht="25.4" customHeight="1" x14ac:dyDescent="0.35"/>
    <row r="270" ht="25.4" customHeight="1" x14ac:dyDescent="0.35"/>
    <row r="271" ht="25.4" customHeight="1" x14ac:dyDescent="0.35"/>
    <row r="272" ht="25.4" customHeight="1" x14ac:dyDescent="0.35"/>
    <row r="273" ht="25.4" customHeight="1" x14ac:dyDescent="0.35"/>
    <row r="274" ht="25.4" customHeight="1" x14ac:dyDescent="0.35"/>
    <row r="275" ht="25.4" customHeight="1" x14ac:dyDescent="0.35"/>
    <row r="276" ht="25.4" customHeight="1" x14ac:dyDescent="0.35"/>
    <row r="277" ht="25.4" customHeight="1" x14ac:dyDescent="0.35"/>
    <row r="278" ht="25.4" customHeight="1" x14ac:dyDescent="0.35"/>
    <row r="279" ht="25.4" customHeight="1" x14ac:dyDescent="0.35"/>
    <row r="280" ht="25.4" customHeight="1" x14ac:dyDescent="0.35"/>
    <row r="281" ht="25.4" customHeight="1" x14ac:dyDescent="0.35"/>
    <row r="282" ht="25.4" customHeight="1" x14ac:dyDescent="0.35"/>
    <row r="283" ht="25.4" customHeight="1" x14ac:dyDescent="0.35"/>
    <row r="284" ht="25.4" customHeight="1" x14ac:dyDescent="0.35"/>
    <row r="285" ht="25.4" customHeight="1" x14ac:dyDescent="0.35"/>
    <row r="286" ht="25.4" customHeight="1" x14ac:dyDescent="0.35"/>
    <row r="287" ht="25.4" customHeight="1" x14ac:dyDescent="0.35"/>
    <row r="288" ht="25.4" customHeight="1" x14ac:dyDescent="0.35"/>
    <row r="289" ht="25.4" customHeight="1" x14ac:dyDescent="0.35"/>
    <row r="290" ht="25.4" customHeight="1" x14ac:dyDescent="0.35"/>
    <row r="291" ht="25.4" customHeight="1" x14ac:dyDescent="0.35"/>
    <row r="292" ht="25.4" customHeight="1" x14ac:dyDescent="0.35"/>
    <row r="293" ht="25.4" customHeight="1" x14ac:dyDescent="0.35"/>
    <row r="294" ht="25.4" customHeight="1" x14ac:dyDescent="0.35"/>
    <row r="295" ht="25.4" customHeight="1" x14ac:dyDescent="0.35"/>
    <row r="296" ht="25.4" customHeight="1" x14ac:dyDescent="0.35"/>
    <row r="297" ht="25.4" customHeight="1" x14ac:dyDescent="0.35"/>
    <row r="298" ht="25.4" customHeight="1" x14ac:dyDescent="0.35"/>
    <row r="299" ht="25.4" customHeight="1" x14ac:dyDescent="0.35"/>
    <row r="300" ht="25.4" customHeight="1" x14ac:dyDescent="0.35"/>
    <row r="301" ht="25.4" customHeight="1" x14ac:dyDescent="0.35"/>
    <row r="302" ht="25.4" customHeight="1" x14ac:dyDescent="0.35"/>
    <row r="303" ht="25.4" customHeight="1" x14ac:dyDescent="0.35"/>
    <row r="304" ht="25.4" customHeight="1" x14ac:dyDescent="0.35"/>
    <row r="305" ht="25.4" customHeight="1" x14ac:dyDescent="0.35"/>
    <row r="306" ht="25.4" customHeight="1" x14ac:dyDescent="0.35"/>
    <row r="307" ht="25.4" customHeight="1" x14ac:dyDescent="0.35"/>
    <row r="308" ht="25.4" customHeight="1" x14ac:dyDescent="0.35"/>
    <row r="309" ht="25.4" customHeight="1" x14ac:dyDescent="0.35"/>
    <row r="310" ht="25.4" customHeight="1" x14ac:dyDescent="0.35"/>
    <row r="311" ht="25.4" customHeight="1" x14ac:dyDescent="0.35"/>
    <row r="312" ht="25.4" customHeight="1" x14ac:dyDescent="0.35"/>
    <row r="313" ht="25.4" customHeight="1" x14ac:dyDescent="0.35"/>
    <row r="314" ht="25.4" customHeight="1" x14ac:dyDescent="0.35"/>
    <row r="315" ht="25.4" customHeight="1" x14ac:dyDescent="0.35"/>
    <row r="316" ht="25.4" customHeight="1" x14ac:dyDescent="0.35"/>
    <row r="317" ht="25.4" customHeight="1" x14ac:dyDescent="0.35"/>
    <row r="318" ht="25.4" customHeight="1" x14ac:dyDescent="0.35"/>
    <row r="319" ht="25.4" customHeight="1" x14ac:dyDescent="0.35"/>
    <row r="320" ht="25.4" customHeight="1" x14ac:dyDescent="0.35"/>
    <row r="321" ht="25.4" customHeight="1" x14ac:dyDescent="0.35"/>
    <row r="322" ht="25.4" customHeight="1" x14ac:dyDescent="0.35"/>
    <row r="323" ht="25.4" customHeight="1" x14ac:dyDescent="0.35"/>
    <row r="324" ht="25.4" customHeight="1" x14ac:dyDescent="0.35"/>
    <row r="325" ht="25.4" customHeight="1" x14ac:dyDescent="0.35"/>
    <row r="326" ht="25.4" customHeight="1" x14ac:dyDescent="0.35"/>
    <row r="327" ht="25.4" customHeight="1" x14ac:dyDescent="0.35"/>
    <row r="328" ht="25.4" customHeight="1" x14ac:dyDescent="0.35"/>
    <row r="329" ht="25.4" customHeight="1" x14ac:dyDescent="0.35"/>
    <row r="330" ht="25.4" customHeight="1" x14ac:dyDescent="0.35"/>
    <row r="331" ht="25.4" customHeight="1" x14ac:dyDescent="0.35"/>
    <row r="332" ht="25.4" customHeight="1" x14ac:dyDescent="0.35"/>
    <row r="333" ht="25.4" customHeight="1" x14ac:dyDescent="0.35"/>
    <row r="334" ht="25.4" customHeight="1" x14ac:dyDescent="0.35"/>
    <row r="335" ht="25.4" customHeight="1" x14ac:dyDescent="0.35"/>
    <row r="336" ht="25.4" customHeight="1" x14ac:dyDescent="0.35"/>
    <row r="337" ht="25.4" customHeight="1" x14ac:dyDescent="0.35"/>
    <row r="338" ht="25.4" customHeight="1" x14ac:dyDescent="0.35"/>
    <row r="339" ht="25.4" customHeight="1" x14ac:dyDescent="0.35"/>
    <row r="340" ht="25.4" customHeight="1" x14ac:dyDescent="0.35"/>
    <row r="341" ht="25.4" customHeight="1" x14ac:dyDescent="0.35"/>
    <row r="342" ht="25.4" customHeight="1" x14ac:dyDescent="0.35"/>
    <row r="343" ht="25.4" customHeight="1" x14ac:dyDescent="0.35"/>
    <row r="344" ht="25.4" customHeight="1" x14ac:dyDescent="0.35"/>
    <row r="345" ht="25.4" customHeight="1" x14ac:dyDescent="0.35"/>
    <row r="346" ht="25.4" customHeight="1" x14ac:dyDescent="0.35"/>
    <row r="347" ht="25.4" customHeight="1" x14ac:dyDescent="0.35"/>
    <row r="348" ht="25.4" customHeight="1" x14ac:dyDescent="0.35"/>
    <row r="349" ht="25.4" customHeight="1" x14ac:dyDescent="0.35"/>
    <row r="350" ht="25.4" customHeight="1" x14ac:dyDescent="0.35"/>
    <row r="351" ht="25.4" customHeight="1" x14ac:dyDescent="0.35"/>
    <row r="352" ht="25.4" customHeight="1" x14ac:dyDescent="0.35"/>
    <row r="353" ht="25.4" customHeight="1" x14ac:dyDescent="0.35"/>
    <row r="354" ht="25.4" customHeight="1" x14ac:dyDescent="0.35"/>
    <row r="355" ht="25.4" customHeight="1" x14ac:dyDescent="0.35"/>
    <row r="356" ht="25.4" customHeight="1" x14ac:dyDescent="0.35"/>
    <row r="357" ht="25.4" customHeight="1" x14ac:dyDescent="0.35"/>
    <row r="358" ht="25.4" customHeight="1" x14ac:dyDescent="0.35"/>
    <row r="359" ht="25.4" customHeight="1" x14ac:dyDescent="0.35"/>
    <row r="360" ht="25.4" customHeight="1" x14ac:dyDescent="0.35"/>
    <row r="361" ht="25.4" customHeight="1" x14ac:dyDescent="0.35"/>
    <row r="362" ht="25.4" customHeight="1" x14ac:dyDescent="0.35"/>
    <row r="363" ht="25.4" customHeight="1" x14ac:dyDescent="0.35"/>
    <row r="364" ht="25.4" customHeight="1" x14ac:dyDescent="0.35"/>
    <row r="365" ht="25.4" customHeight="1" x14ac:dyDescent="0.35"/>
    <row r="366" ht="25.4" customHeight="1" x14ac:dyDescent="0.35"/>
    <row r="367" ht="25.4" customHeight="1" x14ac:dyDescent="0.35"/>
    <row r="368" ht="25.4" customHeight="1" x14ac:dyDescent="0.35"/>
    <row r="369" ht="25.4" customHeight="1" x14ac:dyDescent="0.35"/>
    <row r="370" ht="25.4" customHeight="1" x14ac:dyDescent="0.35"/>
    <row r="371" ht="25.4" customHeight="1" x14ac:dyDescent="0.35"/>
    <row r="372" ht="25.4" customHeight="1" x14ac:dyDescent="0.35"/>
    <row r="373" ht="25.4" customHeight="1" x14ac:dyDescent="0.35"/>
    <row r="374" ht="25.4" customHeight="1" x14ac:dyDescent="0.35"/>
    <row r="375" ht="25.4" customHeight="1" x14ac:dyDescent="0.35"/>
    <row r="376" ht="25.4" customHeight="1" x14ac:dyDescent="0.35"/>
    <row r="377" ht="25.4" customHeight="1" x14ac:dyDescent="0.35"/>
    <row r="378" ht="25.4" customHeight="1" x14ac:dyDescent="0.35"/>
    <row r="379" ht="25.4" customHeight="1" x14ac:dyDescent="0.35"/>
    <row r="380" ht="25.4" customHeight="1" x14ac:dyDescent="0.35"/>
    <row r="381" ht="25.4" customHeight="1" x14ac:dyDescent="0.35"/>
    <row r="382" ht="25.4" customHeight="1" x14ac:dyDescent="0.35"/>
    <row r="383" ht="25.4" customHeight="1" x14ac:dyDescent="0.35"/>
    <row r="384" ht="25.4" customHeight="1" x14ac:dyDescent="0.35"/>
    <row r="385" ht="25.4" customHeight="1" x14ac:dyDescent="0.35"/>
    <row r="386" ht="25.4" customHeight="1" x14ac:dyDescent="0.35"/>
    <row r="387" ht="25.4" customHeight="1" x14ac:dyDescent="0.35"/>
    <row r="388" ht="25.4" customHeight="1" x14ac:dyDescent="0.35"/>
    <row r="389" ht="25.4" customHeight="1" x14ac:dyDescent="0.35"/>
    <row r="390" ht="25.4" customHeight="1" x14ac:dyDescent="0.35"/>
    <row r="391" ht="25.4" customHeight="1" x14ac:dyDescent="0.35"/>
    <row r="392" ht="25.4" customHeight="1" x14ac:dyDescent="0.35"/>
    <row r="393" ht="25.4" customHeight="1" x14ac:dyDescent="0.35"/>
    <row r="394" ht="25.4" customHeight="1" x14ac:dyDescent="0.35"/>
    <row r="395" ht="25.4" customHeight="1" x14ac:dyDescent="0.35"/>
    <row r="396" ht="25.4" customHeight="1" x14ac:dyDescent="0.35"/>
    <row r="397" ht="25.4" customHeight="1" x14ac:dyDescent="0.35"/>
    <row r="398" ht="25.4" customHeight="1" x14ac:dyDescent="0.35"/>
    <row r="399" ht="25.4" customHeight="1" x14ac:dyDescent="0.35"/>
    <row r="400" ht="25.4" customHeight="1" x14ac:dyDescent="0.35"/>
    <row r="401" ht="25.4" customHeight="1" x14ac:dyDescent="0.35"/>
    <row r="402" ht="25.4" customHeight="1" x14ac:dyDescent="0.35"/>
    <row r="403" ht="25.4" customHeight="1" x14ac:dyDescent="0.35"/>
    <row r="404" ht="25.4" customHeight="1" x14ac:dyDescent="0.35"/>
    <row r="405" ht="25.4" customHeight="1" x14ac:dyDescent="0.35"/>
    <row r="406" ht="25.4" customHeight="1" x14ac:dyDescent="0.35"/>
    <row r="407" ht="25.4" customHeight="1" x14ac:dyDescent="0.35"/>
    <row r="408" ht="25.4" customHeight="1" x14ac:dyDescent="0.35"/>
    <row r="409" ht="25.4" customHeight="1" x14ac:dyDescent="0.35"/>
    <row r="410" ht="25.4" customHeight="1" x14ac:dyDescent="0.35"/>
    <row r="411" ht="25.4" customHeight="1" x14ac:dyDescent="0.35"/>
    <row r="412" ht="25.4" customHeight="1" x14ac:dyDescent="0.35"/>
    <row r="413" ht="25.4" customHeight="1" x14ac:dyDescent="0.35"/>
    <row r="414" ht="25.4" customHeight="1" x14ac:dyDescent="0.35"/>
    <row r="415" ht="25.4" customHeight="1" x14ac:dyDescent="0.35"/>
    <row r="416" ht="25.4" customHeight="1" x14ac:dyDescent="0.35"/>
    <row r="417" ht="25.4" customHeight="1" x14ac:dyDescent="0.35"/>
    <row r="418" ht="25.4" customHeight="1" x14ac:dyDescent="0.35"/>
    <row r="419" ht="25.4" customHeight="1" x14ac:dyDescent="0.35"/>
    <row r="420" ht="25.4" customHeight="1" x14ac:dyDescent="0.35"/>
    <row r="421" ht="25.4" customHeight="1" x14ac:dyDescent="0.35"/>
    <row r="422" ht="25.4" customHeight="1" x14ac:dyDescent="0.35"/>
    <row r="423" ht="25.4" customHeight="1" x14ac:dyDescent="0.35"/>
    <row r="424" ht="25.4" customHeight="1" x14ac:dyDescent="0.35"/>
    <row r="425" ht="25.4" customHeight="1" x14ac:dyDescent="0.35"/>
    <row r="426" ht="25.4" customHeight="1" x14ac:dyDescent="0.35"/>
    <row r="427" ht="25.4" customHeight="1" x14ac:dyDescent="0.35"/>
    <row r="428" ht="25.4" customHeight="1" x14ac:dyDescent="0.35"/>
    <row r="429" ht="25.4" customHeight="1" x14ac:dyDescent="0.35"/>
    <row r="430" ht="25.4" customHeight="1" x14ac:dyDescent="0.35"/>
    <row r="431" ht="25.4" customHeight="1" x14ac:dyDescent="0.35"/>
    <row r="432" ht="25.4" customHeight="1" x14ac:dyDescent="0.35"/>
    <row r="433" ht="25.4" customHeight="1" x14ac:dyDescent="0.35"/>
    <row r="434" ht="25.4" customHeight="1" x14ac:dyDescent="0.35"/>
    <row r="435" ht="25.4" customHeight="1" x14ac:dyDescent="0.35"/>
    <row r="436" ht="25.4" customHeight="1" x14ac:dyDescent="0.35"/>
    <row r="437" ht="25.4" customHeight="1" x14ac:dyDescent="0.35"/>
    <row r="438" ht="25.4" customHeight="1" x14ac:dyDescent="0.35"/>
    <row r="439" ht="25.4" customHeight="1" x14ac:dyDescent="0.35"/>
    <row r="440" ht="25.4" customHeight="1" x14ac:dyDescent="0.35"/>
    <row r="441" ht="25.4" customHeight="1" x14ac:dyDescent="0.35"/>
    <row r="442" ht="25.4" customHeight="1" x14ac:dyDescent="0.35"/>
    <row r="443" ht="25.4" customHeight="1" x14ac:dyDescent="0.35"/>
    <row r="444" ht="25.4" customHeight="1" x14ac:dyDescent="0.35"/>
    <row r="445" ht="25.4" customHeight="1" x14ac:dyDescent="0.35"/>
    <row r="446" ht="25.4" customHeight="1" x14ac:dyDescent="0.35"/>
    <row r="447" ht="25.4" customHeight="1" x14ac:dyDescent="0.35"/>
    <row r="448" ht="25.4" customHeight="1" x14ac:dyDescent="0.35"/>
    <row r="449" ht="25.4" customHeight="1" x14ac:dyDescent="0.35"/>
    <row r="450" ht="25.4" customHeight="1" x14ac:dyDescent="0.35"/>
    <row r="451" ht="25.4" customHeight="1" x14ac:dyDescent="0.35"/>
    <row r="452" ht="25.4" customHeight="1" x14ac:dyDescent="0.35"/>
    <row r="453" ht="25.4" customHeight="1" x14ac:dyDescent="0.35"/>
    <row r="454" ht="25.4" customHeight="1" x14ac:dyDescent="0.35"/>
    <row r="455" ht="25.4" customHeight="1" x14ac:dyDescent="0.35"/>
    <row r="456" ht="25.4" customHeight="1" x14ac:dyDescent="0.35"/>
    <row r="457" ht="25.4" customHeight="1" x14ac:dyDescent="0.35"/>
    <row r="458" ht="25.4" customHeight="1" x14ac:dyDescent="0.35"/>
    <row r="459" ht="25.4" customHeight="1" x14ac:dyDescent="0.35"/>
    <row r="460" ht="25.4" customHeight="1" x14ac:dyDescent="0.35"/>
    <row r="461" ht="25.4" customHeight="1" x14ac:dyDescent="0.35"/>
    <row r="462" ht="25.4" customHeight="1" x14ac:dyDescent="0.35"/>
    <row r="463" ht="25.4" customHeight="1" x14ac:dyDescent="0.35"/>
    <row r="464" ht="25.4" customHeight="1" x14ac:dyDescent="0.35"/>
    <row r="465" ht="25.4" customHeight="1" x14ac:dyDescent="0.35"/>
    <row r="466" ht="25.4" customHeight="1" x14ac:dyDescent="0.35"/>
    <row r="467" ht="25.4" customHeight="1" x14ac:dyDescent="0.35"/>
    <row r="468" ht="25.4" customHeight="1" x14ac:dyDescent="0.35"/>
    <row r="469" ht="25.4" customHeight="1" x14ac:dyDescent="0.35"/>
    <row r="470" ht="25.4" customHeight="1" x14ac:dyDescent="0.35"/>
    <row r="471" ht="25.4" customHeight="1" x14ac:dyDescent="0.35"/>
    <row r="472" ht="25.4" customHeight="1" x14ac:dyDescent="0.35"/>
    <row r="473" ht="25.4" customHeight="1" x14ac:dyDescent="0.35"/>
    <row r="474" ht="25.4" customHeight="1" x14ac:dyDescent="0.35"/>
    <row r="475" ht="25.4" customHeight="1" x14ac:dyDescent="0.35"/>
    <row r="476" ht="25.4" customHeight="1" x14ac:dyDescent="0.35"/>
    <row r="477" ht="25.4" customHeight="1" x14ac:dyDescent="0.35"/>
    <row r="478" ht="25.4" customHeight="1" x14ac:dyDescent="0.35"/>
    <row r="479" ht="25.4" customHeight="1" x14ac:dyDescent="0.35"/>
    <row r="480" ht="25.4" customHeight="1" x14ac:dyDescent="0.35"/>
    <row r="481" ht="25.4" customHeight="1" x14ac:dyDescent="0.35"/>
    <row r="482" ht="25.4" customHeight="1" x14ac:dyDescent="0.35"/>
    <row r="483" ht="25.4" customHeight="1" x14ac:dyDescent="0.35"/>
    <row r="484" ht="25.4" customHeight="1" x14ac:dyDescent="0.35"/>
    <row r="485" ht="25.4" customHeight="1" x14ac:dyDescent="0.35"/>
    <row r="486" ht="25.4" customHeight="1" x14ac:dyDescent="0.35"/>
    <row r="487" ht="25.4" customHeight="1" x14ac:dyDescent="0.35"/>
    <row r="488" ht="25.4" customHeight="1" x14ac:dyDescent="0.35"/>
    <row r="489" ht="25.4" customHeight="1" x14ac:dyDescent="0.35"/>
    <row r="490" ht="25.4" customHeight="1" x14ac:dyDescent="0.35"/>
    <row r="491" ht="25.4" customHeight="1" x14ac:dyDescent="0.35"/>
    <row r="492" ht="25.4" customHeight="1" x14ac:dyDescent="0.35"/>
    <row r="493" ht="25.4" customHeight="1" x14ac:dyDescent="0.35"/>
    <row r="494" ht="25.4" customHeight="1" x14ac:dyDescent="0.35"/>
    <row r="495" ht="25.4" customHeight="1" x14ac:dyDescent="0.35"/>
    <row r="496" ht="25.4" customHeight="1" x14ac:dyDescent="0.35"/>
    <row r="497" ht="25.4" customHeight="1" x14ac:dyDescent="0.35"/>
    <row r="498" ht="25.4" customHeight="1" x14ac:dyDescent="0.35"/>
    <row r="499" ht="25.4" customHeight="1" x14ac:dyDescent="0.35"/>
    <row r="500" ht="25.4" customHeight="1" x14ac:dyDescent="0.35"/>
    <row r="501" ht="25.4" customHeight="1" x14ac:dyDescent="0.35"/>
    <row r="502" ht="25.4" customHeight="1" x14ac:dyDescent="0.35"/>
    <row r="503" ht="25.4" customHeight="1" x14ac:dyDescent="0.35"/>
    <row r="504" ht="25.4" customHeight="1" x14ac:dyDescent="0.35"/>
    <row r="505" ht="25.4" customHeight="1" x14ac:dyDescent="0.35"/>
    <row r="506" ht="25.4" customHeight="1" x14ac:dyDescent="0.35"/>
    <row r="507" ht="25.4" customHeight="1" x14ac:dyDescent="0.35"/>
    <row r="508" ht="25.4" customHeight="1" x14ac:dyDescent="0.35"/>
    <row r="509" ht="25.4" customHeight="1" x14ac:dyDescent="0.35"/>
    <row r="510" ht="25.4" customHeight="1" x14ac:dyDescent="0.35"/>
    <row r="511" ht="25.4" customHeight="1" x14ac:dyDescent="0.35"/>
    <row r="512" ht="25.4" customHeight="1" x14ac:dyDescent="0.35"/>
    <row r="513" ht="25.4" customHeight="1" x14ac:dyDescent="0.35"/>
    <row r="514" ht="25.4" customHeight="1" x14ac:dyDescent="0.35"/>
    <row r="515" ht="25.4" customHeight="1" x14ac:dyDescent="0.35"/>
    <row r="516" ht="25.4" customHeight="1" x14ac:dyDescent="0.35"/>
    <row r="517" ht="25.4" customHeight="1" x14ac:dyDescent="0.35"/>
    <row r="518" ht="25.4" customHeight="1" x14ac:dyDescent="0.35"/>
    <row r="519" ht="25.4" customHeight="1" x14ac:dyDescent="0.35"/>
    <row r="520" ht="25.4" customHeight="1" x14ac:dyDescent="0.35"/>
    <row r="521" ht="25.4" customHeight="1" x14ac:dyDescent="0.35"/>
    <row r="522" ht="25.4" customHeight="1" x14ac:dyDescent="0.35"/>
    <row r="523" ht="25.4" customHeight="1" x14ac:dyDescent="0.35"/>
    <row r="524" ht="25.4" customHeight="1" x14ac:dyDescent="0.35"/>
    <row r="525" ht="25.4" customHeight="1" x14ac:dyDescent="0.35"/>
    <row r="526" ht="25.4" customHeight="1" x14ac:dyDescent="0.35"/>
    <row r="527" ht="25.4" customHeight="1" x14ac:dyDescent="0.35"/>
    <row r="528" ht="25.4" customHeight="1" x14ac:dyDescent="0.35"/>
    <row r="529" ht="25.4" customHeight="1" x14ac:dyDescent="0.35"/>
    <row r="530" ht="25.4" customHeight="1" x14ac:dyDescent="0.35"/>
    <row r="531" ht="25.4" customHeight="1" x14ac:dyDescent="0.35"/>
    <row r="532" ht="25.4" customHeight="1" x14ac:dyDescent="0.35"/>
    <row r="533" ht="25.4" customHeight="1" x14ac:dyDescent="0.35"/>
    <row r="534" ht="25.4" customHeight="1" x14ac:dyDescent="0.35"/>
    <row r="535" ht="25.4" customHeight="1" x14ac:dyDescent="0.35"/>
    <row r="536" ht="25.4" customHeight="1" x14ac:dyDescent="0.35"/>
    <row r="537" ht="25.4" customHeight="1" x14ac:dyDescent="0.35"/>
    <row r="538" ht="25.4" customHeight="1" x14ac:dyDescent="0.35"/>
    <row r="539" ht="25.4" customHeight="1" x14ac:dyDescent="0.35"/>
    <row r="540" ht="25.4" customHeight="1" x14ac:dyDescent="0.35"/>
    <row r="541" ht="25.4" customHeight="1" x14ac:dyDescent="0.35"/>
    <row r="542" ht="25.4" customHeight="1" x14ac:dyDescent="0.35"/>
    <row r="543" ht="25.4" customHeight="1" x14ac:dyDescent="0.35"/>
    <row r="544" ht="25.4" customHeight="1" x14ac:dyDescent="0.35"/>
    <row r="545" ht="25.4" customHeight="1" x14ac:dyDescent="0.35"/>
    <row r="546" ht="25.4" customHeight="1" x14ac:dyDescent="0.35"/>
    <row r="547" ht="25.4" customHeight="1" x14ac:dyDescent="0.35"/>
    <row r="548" ht="25.4" customHeight="1" x14ac:dyDescent="0.35"/>
    <row r="549" ht="25.4" customHeight="1" x14ac:dyDescent="0.35"/>
    <row r="550" ht="25.4" customHeight="1" x14ac:dyDescent="0.35"/>
    <row r="551" ht="25.4" customHeight="1" x14ac:dyDescent="0.35"/>
    <row r="552" ht="25.4" customHeight="1" x14ac:dyDescent="0.35"/>
    <row r="553" ht="25.4" customHeight="1" x14ac:dyDescent="0.35"/>
    <row r="554" ht="25.4" customHeight="1" x14ac:dyDescent="0.35"/>
    <row r="555" ht="25.4" customHeight="1" x14ac:dyDescent="0.35"/>
    <row r="556" ht="25.4" customHeight="1" x14ac:dyDescent="0.35"/>
    <row r="557" ht="25.4" customHeight="1" x14ac:dyDescent="0.35"/>
    <row r="558" ht="25.4" customHeight="1" x14ac:dyDescent="0.35"/>
    <row r="559" ht="25.4" customHeight="1" x14ac:dyDescent="0.35"/>
    <row r="560" ht="25.4" customHeight="1" x14ac:dyDescent="0.35"/>
    <row r="561" ht="25.4" customHeight="1" x14ac:dyDescent="0.35"/>
    <row r="562" ht="25.4" customHeight="1" x14ac:dyDescent="0.35"/>
    <row r="563" ht="25.4" customHeight="1" x14ac:dyDescent="0.35"/>
    <row r="564" ht="25.4" customHeight="1" x14ac:dyDescent="0.35"/>
    <row r="565" ht="25.4" customHeight="1" x14ac:dyDescent="0.35"/>
    <row r="566" ht="25.4" customHeight="1" x14ac:dyDescent="0.35"/>
    <row r="567" ht="25.4" customHeight="1" x14ac:dyDescent="0.35"/>
    <row r="568" ht="25.4" customHeight="1" x14ac:dyDescent="0.35"/>
    <row r="569" ht="25.4" customHeight="1" x14ac:dyDescent="0.35"/>
    <row r="570" ht="25.4" customHeight="1" x14ac:dyDescent="0.35"/>
    <row r="571" ht="25.4" customHeight="1" x14ac:dyDescent="0.35"/>
    <row r="572" ht="25.4" customHeight="1" x14ac:dyDescent="0.35"/>
    <row r="573" ht="25.4" customHeight="1" x14ac:dyDescent="0.35"/>
    <row r="574" ht="25.4" customHeight="1" x14ac:dyDescent="0.35"/>
    <row r="575" ht="25.4" customHeight="1" x14ac:dyDescent="0.35"/>
    <row r="576" ht="25.4" customHeight="1" x14ac:dyDescent="0.35"/>
    <row r="577" ht="25.4" customHeight="1" x14ac:dyDescent="0.35"/>
    <row r="578" ht="25.4" customHeight="1" x14ac:dyDescent="0.35"/>
    <row r="579" ht="25.4" customHeight="1" x14ac:dyDescent="0.35"/>
    <row r="580" ht="25.4" customHeight="1" x14ac:dyDescent="0.35"/>
    <row r="581" ht="25.4" customHeight="1" x14ac:dyDescent="0.35"/>
    <row r="582" ht="25.4" customHeight="1" x14ac:dyDescent="0.35"/>
    <row r="583" ht="25.4" customHeight="1" x14ac:dyDescent="0.35"/>
    <row r="584" ht="25.4" customHeight="1" x14ac:dyDescent="0.35"/>
    <row r="585" ht="25.4" customHeight="1" x14ac:dyDescent="0.35"/>
    <row r="586" ht="25.4" customHeight="1" x14ac:dyDescent="0.35"/>
    <row r="587" ht="25.4" customHeight="1" x14ac:dyDescent="0.35"/>
    <row r="588" ht="25.4" customHeight="1" x14ac:dyDescent="0.35"/>
    <row r="589" ht="25.4" customHeight="1" x14ac:dyDescent="0.35"/>
    <row r="590" ht="25.4" customHeight="1" x14ac:dyDescent="0.35"/>
    <row r="591" ht="25.4" customHeight="1" x14ac:dyDescent="0.35"/>
    <row r="592" ht="25.4" customHeight="1" x14ac:dyDescent="0.35"/>
    <row r="593" ht="25.4" customHeight="1" x14ac:dyDescent="0.35"/>
    <row r="594" ht="25.4" customHeight="1" x14ac:dyDescent="0.35"/>
    <row r="595" ht="25.4" customHeight="1" x14ac:dyDescent="0.35"/>
    <row r="596" ht="25.4" customHeight="1" x14ac:dyDescent="0.35"/>
    <row r="597" ht="25.4" customHeight="1" x14ac:dyDescent="0.35"/>
    <row r="598" ht="25.4" customHeight="1" x14ac:dyDescent="0.35"/>
    <row r="599" ht="25.4" customHeight="1" x14ac:dyDescent="0.35"/>
    <row r="600" ht="25.4" customHeight="1" x14ac:dyDescent="0.35"/>
    <row r="601" ht="25.4" customHeight="1" x14ac:dyDescent="0.35"/>
    <row r="602" ht="25.4" customHeight="1" x14ac:dyDescent="0.35"/>
    <row r="603" ht="25.4" customHeight="1" x14ac:dyDescent="0.35"/>
    <row r="604" ht="25.4" customHeight="1" x14ac:dyDescent="0.35"/>
    <row r="605" ht="25.4" customHeight="1" x14ac:dyDescent="0.35"/>
    <row r="606" ht="25.4" customHeight="1" x14ac:dyDescent="0.35"/>
    <row r="607" ht="25.4" customHeight="1" x14ac:dyDescent="0.35"/>
    <row r="608" ht="25.4" customHeight="1" x14ac:dyDescent="0.35"/>
    <row r="609" ht="25.4" customHeight="1" x14ac:dyDescent="0.35"/>
    <row r="610" ht="25.4" customHeight="1" x14ac:dyDescent="0.35"/>
    <row r="611" ht="25.4" customHeight="1" x14ac:dyDescent="0.35"/>
    <row r="612" ht="25.4" customHeight="1" x14ac:dyDescent="0.35"/>
    <row r="613" ht="25.4" customHeight="1" x14ac:dyDescent="0.35"/>
    <row r="614" ht="25.4" customHeight="1" x14ac:dyDescent="0.35"/>
    <row r="615" ht="25.4" customHeight="1" x14ac:dyDescent="0.35"/>
    <row r="616" ht="25.4" customHeight="1" x14ac:dyDescent="0.35"/>
    <row r="617" ht="25.4" customHeight="1" x14ac:dyDescent="0.35"/>
    <row r="618" ht="25.4" customHeight="1" x14ac:dyDescent="0.35"/>
    <row r="619" ht="25.4" customHeight="1" x14ac:dyDescent="0.35"/>
    <row r="620" ht="25.4" customHeight="1" x14ac:dyDescent="0.35"/>
    <row r="621" ht="25.4" customHeight="1" x14ac:dyDescent="0.35"/>
    <row r="622" ht="25.4" customHeight="1" x14ac:dyDescent="0.35"/>
    <row r="623" ht="25.4" customHeight="1" x14ac:dyDescent="0.35"/>
    <row r="624" ht="25.4" customHeight="1" x14ac:dyDescent="0.35"/>
    <row r="625" ht="25.4" customHeight="1" x14ac:dyDescent="0.35"/>
    <row r="626" ht="25.4" customHeight="1" x14ac:dyDescent="0.35"/>
    <row r="627" ht="25.4" customHeight="1" x14ac:dyDescent="0.35"/>
    <row r="628" ht="25.4" customHeight="1" x14ac:dyDescent="0.35"/>
    <row r="629" ht="25.4" customHeight="1" x14ac:dyDescent="0.35"/>
    <row r="630" ht="25.4" customHeight="1" x14ac:dyDescent="0.35"/>
    <row r="631" ht="25.4" customHeight="1" x14ac:dyDescent="0.35"/>
    <row r="632" ht="25.4" customHeight="1" x14ac:dyDescent="0.35"/>
    <row r="633" ht="25.4" customHeight="1" x14ac:dyDescent="0.35"/>
    <row r="634" ht="25.4" customHeight="1" x14ac:dyDescent="0.35"/>
    <row r="635" ht="25.4" customHeight="1" x14ac:dyDescent="0.35"/>
    <row r="636" ht="25.4" customHeight="1" x14ac:dyDescent="0.35"/>
    <row r="637" ht="25.4" customHeight="1" x14ac:dyDescent="0.35"/>
    <row r="638" ht="25.4" customHeight="1" x14ac:dyDescent="0.35"/>
    <row r="639" ht="25.4" customHeight="1" x14ac:dyDescent="0.35"/>
    <row r="640" ht="25.4" customHeight="1" x14ac:dyDescent="0.35"/>
    <row r="641" ht="25.4" customHeight="1" x14ac:dyDescent="0.35"/>
    <row r="642" ht="25.4" customHeight="1" x14ac:dyDescent="0.35"/>
    <row r="643" ht="25.4" customHeight="1" x14ac:dyDescent="0.35"/>
    <row r="644" ht="25.4" customHeight="1" x14ac:dyDescent="0.35"/>
    <row r="645" ht="25.4" customHeight="1" x14ac:dyDescent="0.35"/>
    <row r="646" ht="25.4" customHeight="1" x14ac:dyDescent="0.35"/>
    <row r="647" ht="25.4" customHeight="1" x14ac:dyDescent="0.35"/>
    <row r="648" ht="25.4" customHeight="1" x14ac:dyDescent="0.35"/>
  </sheetData>
  <phoneticPr fontId="5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2" orientation="portrait" r:id="rId1"/>
  <headerFooter>
    <oddFooter>&amp;LMemoria económica&amp;C&amp;A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259C-D167-490C-807B-945D2F34775F}">
  <dimension ref="A2:F29"/>
  <sheetViews>
    <sheetView workbookViewId="0">
      <selection activeCell="F3" sqref="F3"/>
    </sheetView>
  </sheetViews>
  <sheetFormatPr baseColWidth="10" defaultRowHeight="14.5" x14ac:dyDescent="0.35"/>
  <cols>
    <col min="1" max="1" width="11.453125" customWidth="1"/>
    <col min="3" max="3" width="50.54296875" customWidth="1"/>
    <col min="6" max="6" width="28" customWidth="1"/>
  </cols>
  <sheetData>
    <row r="2" spans="1:6" ht="17" thickBot="1" x14ac:dyDescent="0.4">
      <c r="A2" t="s">
        <v>127</v>
      </c>
      <c r="C2" s="89" t="s">
        <v>128</v>
      </c>
      <c r="F2" s="89" t="s">
        <v>129</v>
      </c>
    </row>
    <row r="3" spans="1:6" ht="33.5" thickBot="1" x14ac:dyDescent="0.4">
      <c r="A3" t="s">
        <v>130</v>
      </c>
      <c r="C3" s="90" t="s">
        <v>131</v>
      </c>
      <c r="F3" s="90" t="s">
        <v>132</v>
      </c>
    </row>
    <row r="4" spans="1:6" ht="17" thickBot="1" x14ac:dyDescent="0.4">
      <c r="A4" t="s">
        <v>133</v>
      </c>
      <c r="C4" s="90" t="s">
        <v>134</v>
      </c>
      <c r="F4" s="90" t="s">
        <v>135</v>
      </c>
    </row>
    <row r="5" spans="1:6" ht="17" thickBot="1" x14ac:dyDescent="0.4">
      <c r="C5" s="90" t="s">
        <v>136</v>
      </c>
      <c r="F5" s="90" t="s">
        <v>137</v>
      </c>
    </row>
    <row r="6" spans="1:6" ht="33.5" thickBot="1" x14ac:dyDescent="0.4">
      <c r="C6" s="90" t="s">
        <v>138</v>
      </c>
      <c r="F6" s="90" t="s">
        <v>139</v>
      </c>
    </row>
    <row r="7" spans="1:6" ht="17" thickBot="1" x14ac:dyDescent="0.4">
      <c r="C7" s="90" t="s">
        <v>140</v>
      </c>
      <c r="F7" s="90" t="s">
        <v>141</v>
      </c>
    </row>
    <row r="8" spans="1:6" ht="17" thickBot="1" x14ac:dyDescent="0.4">
      <c r="C8" s="90" t="s">
        <v>142</v>
      </c>
      <c r="F8" s="90" t="s">
        <v>143</v>
      </c>
    </row>
    <row r="9" spans="1:6" ht="17" thickBot="1" x14ac:dyDescent="0.4">
      <c r="C9" s="90" t="s">
        <v>144</v>
      </c>
      <c r="F9" s="91" t="s">
        <v>145</v>
      </c>
    </row>
    <row r="10" spans="1:6" ht="18" thickBot="1" x14ac:dyDescent="0.4">
      <c r="C10" s="90" t="s">
        <v>146</v>
      </c>
      <c r="F10" s="92" t="s">
        <v>166</v>
      </c>
    </row>
    <row r="11" spans="1:6" ht="17" thickBot="1" x14ac:dyDescent="0.4">
      <c r="C11" s="90" t="s">
        <v>147</v>
      </c>
    </row>
    <row r="12" spans="1:6" ht="17" thickBot="1" x14ac:dyDescent="0.4">
      <c r="C12" s="90" t="s">
        <v>148</v>
      </c>
    </row>
    <row r="13" spans="1:6" ht="17" thickBot="1" x14ac:dyDescent="0.4">
      <c r="C13" s="90" t="s">
        <v>149</v>
      </c>
    </row>
    <row r="14" spans="1:6" ht="17" thickBot="1" x14ac:dyDescent="0.4">
      <c r="C14" s="90" t="s">
        <v>150</v>
      </c>
    </row>
    <row r="15" spans="1:6" ht="17" thickBot="1" x14ac:dyDescent="0.4">
      <c r="C15" s="90" t="s">
        <v>151</v>
      </c>
    </row>
    <row r="16" spans="1:6" ht="17" thickBot="1" x14ac:dyDescent="0.4">
      <c r="C16" s="90" t="s">
        <v>152</v>
      </c>
    </row>
    <row r="17" spans="3:3" ht="17" thickBot="1" x14ac:dyDescent="0.4">
      <c r="C17" s="90" t="s">
        <v>153</v>
      </c>
    </row>
    <row r="18" spans="3:3" ht="17" thickBot="1" x14ac:dyDescent="0.4">
      <c r="C18" s="90" t="s">
        <v>154</v>
      </c>
    </row>
    <row r="19" spans="3:3" ht="17" thickBot="1" x14ac:dyDescent="0.4">
      <c r="C19" s="90" t="s">
        <v>155</v>
      </c>
    </row>
    <row r="20" spans="3:3" ht="17" thickBot="1" x14ac:dyDescent="0.4">
      <c r="C20" s="90" t="s">
        <v>156</v>
      </c>
    </row>
    <row r="21" spans="3:3" ht="17" thickBot="1" x14ac:dyDescent="0.4">
      <c r="C21" s="90" t="s">
        <v>157</v>
      </c>
    </row>
    <row r="22" spans="3:3" ht="17" thickBot="1" x14ac:dyDescent="0.4">
      <c r="C22" s="90" t="s">
        <v>158</v>
      </c>
    </row>
    <row r="23" spans="3:3" ht="17" thickBot="1" x14ac:dyDescent="0.4">
      <c r="C23" s="90" t="s">
        <v>159</v>
      </c>
    </row>
    <row r="24" spans="3:3" ht="17" thickBot="1" x14ac:dyDescent="0.4">
      <c r="C24" s="90" t="s">
        <v>160</v>
      </c>
    </row>
    <row r="25" spans="3:3" ht="17" thickBot="1" x14ac:dyDescent="0.4">
      <c r="C25" s="90" t="s">
        <v>161</v>
      </c>
    </row>
    <row r="26" spans="3:3" ht="17" thickBot="1" x14ac:dyDescent="0.4">
      <c r="C26" s="90" t="s">
        <v>162</v>
      </c>
    </row>
    <row r="27" spans="3:3" ht="17" thickBot="1" x14ac:dyDescent="0.4">
      <c r="C27" s="90" t="s">
        <v>163</v>
      </c>
    </row>
    <row r="28" spans="3:3" ht="17" thickBot="1" x14ac:dyDescent="0.4">
      <c r="C28" s="90" t="s">
        <v>164</v>
      </c>
    </row>
    <row r="29" spans="3:3" ht="33" x14ac:dyDescent="0.35">
      <c r="C29" s="91" t="s">
        <v>165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fa8349-f487-4436-bb51-9b58289200a3" xsi:nil="true"/>
    <lcf76f155ced4ddcb4097134ff3c332f xmlns="eaeb9876-3857-4e5b-b42d-06b8616255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5766DC99A377499FE87DEEA2202B48" ma:contentTypeVersion="19" ma:contentTypeDescription="Crear nuevo documento." ma:contentTypeScope="" ma:versionID="fd4e764483162df4c934848545babee8">
  <xsd:schema xmlns:xsd="http://www.w3.org/2001/XMLSchema" xmlns:xs="http://www.w3.org/2001/XMLSchema" xmlns:p="http://schemas.microsoft.com/office/2006/metadata/properties" xmlns:ns2="eaeb9876-3857-4e5b-b42d-06b8616255c6" xmlns:ns3="8bfa8349-f487-4436-bb51-9b58289200a3" targetNamespace="http://schemas.microsoft.com/office/2006/metadata/properties" ma:root="true" ma:fieldsID="8798f55ad9af6866b9c2e6af626f10e3" ns2:_="" ns3:_="">
    <xsd:import namespace="eaeb9876-3857-4e5b-b42d-06b8616255c6"/>
    <xsd:import namespace="8bfa8349-f487-4436-bb51-9b58289200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b9876-3857-4e5b-b42d-06b8616255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a8349-f487-4436-bb51-9b58289200a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09c7b00-3098-45c2-ad85-1bcaa38f7165}" ma:internalName="TaxCatchAll" ma:showField="CatchAllData" ma:web="8bfa8349-f487-4436-bb51-9b5828920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C60D7-1163-4953-A522-2F95F3F149A8}">
  <ds:schemaRefs>
    <ds:schemaRef ds:uri="http://schemas.microsoft.com/office/2006/metadata/properties"/>
    <ds:schemaRef ds:uri="http://schemas.microsoft.com/office/infopath/2007/PartnerControls"/>
    <ds:schemaRef ds:uri="04b775f6-7872-4a77-b0dd-f8412c7fb37a"/>
    <ds:schemaRef ds:uri="d28d7398-f7fc-4954-83ea-714f4abc163f"/>
    <ds:schemaRef ds:uri="8bfa8349-f487-4436-bb51-9b58289200a3"/>
    <ds:schemaRef ds:uri="eaeb9876-3857-4e5b-b42d-06b8616255c6"/>
  </ds:schemaRefs>
</ds:datastoreItem>
</file>

<file path=customXml/itemProps2.xml><?xml version="1.0" encoding="utf-8"?>
<ds:datastoreItem xmlns:ds="http://schemas.openxmlformats.org/officeDocument/2006/customXml" ds:itemID="{3A2D6629-44C6-4790-BF2E-5E5812A8A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04106-1A62-4DF5-9B71-34B75D723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b9876-3857-4e5b-b42d-06b8616255c6"/>
    <ds:schemaRef ds:uri="8bfa8349-f487-4436-bb51-9b58289200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Declaración</vt:lpstr>
      <vt:lpstr>Coste sin IVA</vt:lpstr>
      <vt:lpstr>Ingresos-gastos</vt:lpstr>
      <vt:lpstr>Tablas de datos</vt:lpstr>
      <vt:lpstr>'Coste sin IVA'!Área_de_impresión</vt:lpstr>
      <vt:lpstr>Declaración!Área_de_impresión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Gómez Royuela, Mónica</dc:creator>
  <cp:keywords/>
  <dc:description/>
  <cp:lastModifiedBy>Vicente Del Hoyo, Silvia</cp:lastModifiedBy>
  <cp:revision/>
  <dcterms:created xsi:type="dcterms:W3CDTF">2022-02-21T08:06:52Z</dcterms:created>
  <dcterms:modified xsi:type="dcterms:W3CDTF">2026-07-16T09:49:51Z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0x010100E05766DC99A377499FE87DEEA2202B48</vt:lpwstr>
  </property>
  <property fmtid="{D5CDD505-2E9C-101B-9397-08002B2CF9AE}" pid="3" name="Order">
    <vt:r8>114300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